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Agency Performance by Segmentation\"/>
    </mc:Choice>
  </mc:AlternateContent>
  <bookViews>
    <workbookView xWindow="0" yWindow="0" windowWidth="20400" windowHeight="7155" firstSheet="1" activeTab="4"/>
  </bookViews>
  <sheets>
    <sheet name="CAGR" sheetId="6" state="hidden" r:id="rId1"/>
    <sheet name="Q" sheetId="4" r:id="rId2"/>
    <sheet name="Full Agency" sheetId="1" r:id="rId3"/>
    <sheet name="Agency North" sheetId="2" r:id="rId4"/>
    <sheet name="Agency South" sheetId="3" r:id="rId5"/>
    <sheet name="Chart" sheetId="5" r:id="rId6"/>
    <sheet name="GEN Lion GVL" sheetId="9" r:id="rId7"/>
    <sheet name="GEN Lion North" sheetId="7" r:id="rId8"/>
    <sheet name="GEN Lion South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6">#REF!</definedName>
    <definedName name="abc" localSheetId="7">#REF!</definedName>
    <definedName name="abc" localSheetId="8">#REF!</definedName>
    <definedName name="abc">#REF!</definedName>
    <definedName name="BDName">[4]BDList!$A$2:$A$69</definedName>
    <definedName name="CIR1M">[1]CIR1!$A$6:$AA$38</definedName>
    <definedName name="cirage" localSheetId="6">#REF!</definedName>
    <definedName name="cirage" localSheetId="7">#REF!</definedName>
    <definedName name="cirage" localSheetId="8">#REF!</definedName>
    <definedName name="cirage">#REF!</definedName>
    <definedName name="DSR">[1]DSR2!$A$6:$AR$48</definedName>
    <definedName name="E" localSheetId="6">#REF!</definedName>
    <definedName name="E" localSheetId="7">#REF!</definedName>
    <definedName name="E" localSheetId="8">#REF!</definedName>
    <definedName name="E">#REF!</definedName>
    <definedName name="EENP2">[1]EENP2!$A$7:$AA$72</definedName>
    <definedName name="Eexrate" localSheetId="6">#REF!</definedName>
    <definedName name="Eexrate" localSheetId="7">#REF!</definedName>
    <definedName name="Eexrate" localSheetId="8">#REF!</definedName>
    <definedName name="Eexrate">#REF!</definedName>
    <definedName name="LTRage" localSheetId="6">#REF!</definedName>
    <definedName name="LTRage" localSheetId="7">#REF!</definedName>
    <definedName name="LTRage" localSheetId="8">#REF!</definedName>
    <definedName name="LTRage">#REF!</definedName>
    <definedName name="MORTF">'[1]Mort Fac'!$B$4:$D$30</definedName>
    <definedName name="Noi_RDMs" localSheetId="6">#REF!</definedName>
    <definedName name="Noi_RDMs" localSheetId="7">#REF!</definedName>
    <definedName name="Noi_RDMs" localSheetId="8">#REF!</definedName>
    <definedName name="Noi_RDMs">#REF!</definedName>
    <definedName name="OPW2M">[1]OPW2!$A$6:$AA$38</definedName>
    <definedName name="OPW3X" localSheetId="6">#REF!</definedName>
    <definedName name="OPW3X" localSheetId="7">#REF!</definedName>
    <definedName name="OPW3X" localSheetId="8">#REF!</definedName>
    <definedName name="OPW3X">#REF!</definedName>
    <definedName name="polterm" localSheetId="6">#REF!</definedName>
    <definedName name="polterm" localSheetId="7">#REF!</definedName>
    <definedName name="polterm" localSheetId="8">#REF!</definedName>
    <definedName name="polterm">#REF!</definedName>
    <definedName name="sex" localSheetId="6">#REF!</definedName>
    <definedName name="sex" localSheetId="7">#REF!</definedName>
    <definedName name="sex" localSheetId="8">#REF!</definedName>
    <definedName name="sex">#REF!</definedName>
    <definedName name="TerRate3">'[5]brief &amp; assumptions'!$E$103</definedName>
    <definedName name="TLR1X">[1]TLR1!$A$61:$AA$106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35" i="3" l="1"/>
  <c r="BC135" i="3"/>
  <c r="BD135" i="3"/>
  <c r="BE135" i="3"/>
  <c r="BF135" i="3"/>
  <c r="BF113" i="3"/>
  <c r="BB113" i="3"/>
  <c r="BB102" i="3"/>
  <c r="BC102" i="3"/>
  <c r="BD102" i="3"/>
  <c r="BE102" i="3"/>
  <c r="BF102" i="3"/>
  <c r="BB83" i="3"/>
  <c r="BC83" i="3"/>
  <c r="BD83" i="3"/>
  <c r="BE83" i="3"/>
  <c r="BF83" i="3"/>
  <c r="BB71" i="3"/>
  <c r="BC71" i="3"/>
  <c r="BD71" i="3"/>
  <c r="BE71" i="3"/>
  <c r="BF71" i="3"/>
  <c r="BF23" i="3"/>
  <c r="BB23" i="3"/>
  <c r="BB11" i="3"/>
  <c r="BC11" i="3"/>
  <c r="BD11" i="3"/>
  <c r="BE11" i="3"/>
  <c r="BF11" i="3"/>
  <c r="BB135" i="2"/>
  <c r="BC135" i="2"/>
  <c r="BD135" i="2"/>
  <c r="BE135" i="2"/>
  <c r="BF135" i="2"/>
  <c r="BF113" i="2"/>
  <c r="BB113" i="2"/>
  <c r="BB102" i="2"/>
  <c r="BC102" i="2"/>
  <c r="BD102" i="2"/>
  <c r="BE102" i="2"/>
  <c r="BF102" i="2"/>
  <c r="BF83" i="2"/>
  <c r="BC83" i="2"/>
  <c r="BB83" i="2"/>
  <c r="BF71" i="2"/>
  <c r="AP71" i="2"/>
  <c r="BC71" i="2"/>
  <c r="BB71" i="2"/>
  <c r="BF23" i="2"/>
  <c r="BF11" i="2"/>
  <c r="BC11" i="2"/>
  <c r="BC10" i="2"/>
  <c r="BW37" i="3" l="1"/>
  <c r="BS37" i="3"/>
  <c r="BT37" i="3"/>
  <c r="BL37" i="3"/>
  <c r="BG37" i="3"/>
  <c r="BH37" i="3"/>
  <c r="BI37" i="3"/>
  <c r="BJ37" i="3"/>
  <c r="BK37" i="3"/>
  <c r="BC37" i="3"/>
  <c r="BD37" i="3"/>
  <c r="BE37" i="3"/>
  <c r="BF37" i="3"/>
  <c r="BB37" i="3"/>
  <c r="AQ37" i="3"/>
  <c r="AR37" i="3"/>
  <c r="AS37" i="3"/>
  <c r="AT37" i="3"/>
  <c r="AU37" i="3"/>
  <c r="AP37" i="3"/>
  <c r="AO37" i="3"/>
  <c r="AK37" i="3"/>
  <c r="AL37" i="3"/>
  <c r="AM37" i="3"/>
  <c r="AN37" i="3"/>
  <c r="AG37" i="3"/>
  <c r="AH37" i="3"/>
  <c r="AI37" i="3"/>
  <c r="AJ37" i="3"/>
  <c r="AA37" i="3"/>
  <c r="AB37" i="3"/>
  <c r="AC37" i="3"/>
  <c r="AD37" i="3"/>
  <c r="AE37" i="3"/>
  <c r="AF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C37" i="3"/>
  <c r="BW37" i="2"/>
  <c r="BS37" i="2"/>
  <c r="BT37" i="2"/>
  <c r="BG37" i="2"/>
  <c r="BH37" i="2"/>
  <c r="BI37" i="2"/>
  <c r="BJ37" i="2"/>
  <c r="BK37" i="2"/>
  <c r="BL37" i="2"/>
  <c r="BD37" i="2"/>
  <c r="BE37" i="2"/>
  <c r="BF37" i="2"/>
  <c r="BC37" i="2"/>
  <c r="BB37" i="2"/>
  <c r="AU37" i="2"/>
  <c r="AQ37" i="2"/>
  <c r="AR37" i="2"/>
  <c r="AS37" i="2"/>
  <c r="AT37" i="2"/>
  <c r="AP37" i="2"/>
  <c r="AO37" i="2"/>
  <c r="AN37" i="2"/>
  <c r="AM37" i="2"/>
  <c r="AL37" i="2"/>
  <c r="AK37" i="2"/>
  <c r="AB37" i="2"/>
  <c r="AC37" i="2"/>
  <c r="AD37" i="2"/>
  <c r="AE37" i="2"/>
  <c r="AF37" i="2"/>
  <c r="AG37" i="2"/>
  <c r="AH37" i="2"/>
  <c r="AI37" i="2"/>
  <c r="AJ37" i="2"/>
  <c r="AA37" i="2"/>
  <c r="AA28" i="2"/>
  <c r="AA36" i="2"/>
  <c r="O37" i="2"/>
  <c r="P37" i="2"/>
  <c r="Q37" i="2"/>
  <c r="R37" i="2"/>
  <c r="S37" i="2"/>
  <c r="T37" i="2"/>
  <c r="U37" i="2"/>
  <c r="V37" i="2"/>
  <c r="W37" i="2"/>
  <c r="X37" i="2"/>
  <c r="Y37" i="2"/>
  <c r="Z37" i="2"/>
  <c r="D37" i="2"/>
  <c r="E37" i="2"/>
  <c r="F37" i="2"/>
  <c r="G37" i="2"/>
  <c r="H37" i="2"/>
  <c r="I37" i="2"/>
  <c r="J37" i="2"/>
  <c r="K37" i="2"/>
  <c r="L37" i="2"/>
  <c r="M37" i="2"/>
  <c r="N37" i="2"/>
  <c r="C37" i="2"/>
  <c r="C36" i="2"/>
  <c r="B93" i="3" l="1"/>
  <c r="B2" i="3"/>
  <c r="A136" i="3"/>
  <c r="A135" i="3"/>
  <c r="A134" i="3"/>
  <c r="A133" i="3"/>
  <c r="A132" i="3"/>
  <c r="A131" i="3"/>
  <c r="A130" i="3"/>
  <c r="A129" i="3"/>
  <c r="A128" i="3"/>
  <c r="A124" i="3"/>
  <c r="A123" i="3"/>
  <c r="A122" i="3"/>
  <c r="A121" i="3"/>
  <c r="A120" i="3"/>
  <c r="A119" i="3"/>
  <c r="A118" i="3"/>
  <c r="A114" i="3"/>
  <c r="A113" i="3"/>
  <c r="A112" i="3"/>
  <c r="A111" i="3"/>
  <c r="A110" i="3"/>
  <c r="A109" i="3"/>
  <c r="A108" i="3"/>
  <c r="A107" i="3"/>
  <c r="A103" i="3"/>
  <c r="A102" i="3"/>
  <c r="A101" i="3"/>
  <c r="A100" i="3"/>
  <c r="A99" i="3"/>
  <c r="A98" i="3"/>
  <c r="A97" i="3"/>
  <c r="A96" i="3"/>
  <c r="A95" i="3"/>
  <c r="A89" i="3"/>
  <c r="A88" i="3"/>
  <c r="A84" i="3"/>
  <c r="A83" i="3"/>
  <c r="A82" i="3"/>
  <c r="A81" i="3"/>
  <c r="A80" i="3"/>
  <c r="A79" i="3"/>
  <c r="A78" i="3"/>
  <c r="A77" i="3"/>
  <c r="A76" i="3"/>
  <c r="A72" i="3"/>
  <c r="A71" i="3"/>
  <c r="A70" i="3"/>
  <c r="A69" i="3"/>
  <c r="A68" i="3"/>
  <c r="A67" i="3"/>
  <c r="A66" i="3"/>
  <c r="A65" i="3"/>
  <c r="A64" i="3"/>
  <c r="A60" i="3"/>
  <c r="A59" i="3"/>
  <c r="A58" i="3"/>
  <c r="A57" i="3"/>
  <c r="A56" i="3"/>
  <c r="A55" i="3"/>
  <c r="A54" i="3"/>
  <c r="A53" i="3"/>
  <c r="A52" i="3"/>
  <c r="A48" i="3"/>
  <c r="A47" i="3"/>
  <c r="A46" i="3"/>
  <c r="A45" i="3"/>
  <c r="A44" i="3"/>
  <c r="A43" i="3"/>
  <c r="A42" i="3"/>
  <c r="A41" i="3"/>
  <c r="A40" i="3"/>
  <c r="A36" i="3"/>
  <c r="A35" i="3"/>
  <c r="A34" i="3"/>
  <c r="A33" i="3"/>
  <c r="A32" i="3"/>
  <c r="A31" i="3"/>
  <c r="A30" i="3"/>
  <c r="A29" i="3"/>
  <c r="A28" i="3"/>
  <c r="A24" i="3"/>
  <c r="A23" i="3"/>
  <c r="A22" i="3"/>
  <c r="A21" i="3"/>
  <c r="A20" i="3"/>
  <c r="A19" i="3"/>
  <c r="A18" i="3"/>
  <c r="A17" i="3"/>
  <c r="A16" i="3"/>
  <c r="A13" i="3"/>
  <c r="A12" i="3"/>
  <c r="A11" i="3"/>
  <c r="A10" i="3"/>
  <c r="A9" i="3"/>
  <c r="A8" i="3"/>
  <c r="A7" i="3"/>
  <c r="A6" i="3"/>
  <c r="A5" i="3"/>
  <c r="A4" i="3"/>
  <c r="A2" i="3"/>
  <c r="A136" i="2"/>
  <c r="A135" i="2"/>
  <c r="A134" i="2"/>
  <c r="A133" i="2"/>
  <c r="A132" i="2"/>
  <c r="A131" i="2"/>
  <c r="A130" i="2"/>
  <c r="A129" i="2"/>
  <c r="A128" i="2"/>
  <c r="A124" i="2"/>
  <c r="A123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3" i="2"/>
  <c r="A102" i="2"/>
  <c r="A101" i="2"/>
  <c r="A100" i="2"/>
  <c r="A99" i="2"/>
  <c r="A98" i="2"/>
  <c r="A97" i="2"/>
  <c r="A96" i="2"/>
  <c r="A95" i="2"/>
  <c r="A89" i="2"/>
  <c r="A88" i="2"/>
  <c r="A84" i="2"/>
  <c r="A83" i="2"/>
  <c r="A82" i="2"/>
  <c r="A81" i="2"/>
  <c r="A80" i="2"/>
  <c r="A79" i="2"/>
  <c r="A78" i="2"/>
  <c r="A77" i="2"/>
  <c r="A76" i="2"/>
  <c r="A72" i="2"/>
  <c r="A71" i="2"/>
  <c r="A70" i="2"/>
  <c r="A69" i="2"/>
  <c r="A68" i="2"/>
  <c r="A67" i="2"/>
  <c r="A66" i="2"/>
  <c r="A65" i="2"/>
  <c r="A64" i="2"/>
  <c r="A60" i="2"/>
  <c r="A59" i="2"/>
  <c r="A58" i="2"/>
  <c r="A57" i="2"/>
  <c r="A56" i="2"/>
  <c r="A55" i="2"/>
  <c r="A54" i="2"/>
  <c r="A53" i="2"/>
  <c r="A52" i="2"/>
  <c r="A48" i="2"/>
  <c r="A47" i="2"/>
  <c r="A46" i="2"/>
  <c r="A45" i="2"/>
  <c r="A44" i="2"/>
  <c r="A43" i="2"/>
  <c r="A42" i="2"/>
  <c r="A41" i="2"/>
  <c r="A40" i="2"/>
  <c r="A36" i="2"/>
  <c r="A35" i="2"/>
  <c r="A34" i="2"/>
  <c r="A33" i="2"/>
  <c r="A32" i="2"/>
  <c r="A31" i="2"/>
  <c r="A30" i="2"/>
  <c r="A29" i="2"/>
  <c r="A28" i="2"/>
  <c r="A24" i="2"/>
  <c r="A23" i="2"/>
  <c r="A22" i="2"/>
  <c r="A21" i="2"/>
  <c r="A20" i="2"/>
  <c r="A19" i="2"/>
  <c r="A18" i="2"/>
  <c r="A17" i="2"/>
  <c r="A16" i="2"/>
  <c r="A13" i="2"/>
  <c r="A12" i="2"/>
  <c r="A11" i="2"/>
  <c r="A10" i="2"/>
  <c r="A9" i="2"/>
  <c r="A8" i="2"/>
  <c r="A7" i="2"/>
  <c r="A6" i="2"/>
  <c r="A5" i="2"/>
  <c r="A4" i="2"/>
  <c r="A2" i="2"/>
  <c r="AS40" i="9" l="1"/>
  <c r="AZ123" i="9"/>
  <c r="AY123" i="9"/>
  <c r="AX123" i="9"/>
  <c r="AW123" i="9"/>
  <c r="AV123" i="9"/>
  <c r="AU123" i="9"/>
  <c r="AS123" i="9"/>
  <c r="AR123" i="9"/>
  <c r="AQ123" i="9"/>
  <c r="AP123" i="9"/>
  <c r="AO123" i="9"/>
  <c r="AZ122" i="9"/>
  <c r="AY122" i="9"/>
  <c r="AX122" i="9"/>
  <c r="AW122" i="9"/>
  <c r="AV122" i="9"/>
  <c r="AU122" i="9"/>
  <c r="AS122" i="9"/>
  <c r="AR122" i="9"/>
  <c r="AQ122" i="9"/>
  <c r="AP122" i="9"/>
  <c r="AO122" i="9"/>
  <c r="AZ121" i="9"/>
  <c r="AY121" i="9"/>
  <c r="AX121" i="9"/>
  <c r="AW121" i="9"/>
  <c r="AV121" i="9"/>
  <c r="AU121" i="9"/>
  <c r="AS121" i="9"/>
  <c r="AR121" i="9"/>
  <c r="AQ121" i="9"/>
  <c r="AP121" i="9"/>
  <c r="AO121" i="9"/>
  <c r="AZ120" i="9"/>
  <c r="AY120" i="9"/>
  <c r="AX120" i="9"/>
  <c r="AW120" i="9"/>
  <c r="AV120" i="9"/>
  <c r="AU120" i="9"/>
  <c r="AS120" i="9"/>
  <c r="AR120" i="9"/>
  <c r="AQ120" i="9"/>
  <c r="AP120" i="9"/>
  <c r="AO120" i="9"/>
  <c r="AZ119" i="9"/>
  <c r="AY119" i="9"/>
  <c r="AX119" i="9"/>
  <c r="AW119" i="9"/>
  <c r="BC119" i="9" s="1"/>
  <c r="AV119" i="9"/>
  <c r="AU119" i="9"/>
  <c r="AS119" i="9"/>
  <c r="AR119" i="9"/>
  <c r="AQ119" i="9"/>
  <c r="AP119" i="9"/>
  <c r="AO119" i="9"/>
  <c r="AZ118" i="9"/>
  <c r="AY118" i="9"/>
  <c r="AX118" i="9"/>
  <c r="AW118" i="9"/>
  <c r="AV118" i="9"/>
  <c r="AU118" i="9"/>
  <c r="AS118" i="9"/>
  <c r="AR118" i="9"/>
  <c r="AQ118" i="9"/>
  <c r="AP118" i="9"/>
  <c r="AO118" i="9"/>
  <c r="AS113" i="9"/>
  <c r="AR113" i="9"/>
  <c r="AQ113" i="9"/>
  <c r="AP113" i="9"/>
  <c r="AS112" i="9"/>
  <c r="AR112" i="9"/>
  <c r="AQ112" i="9"/>
  <c r="AP112" i="9"/>
  <c r="AO112" i="9"/>
  <c r="AS111" i="9"/>
  <c r="AR111" i="9"/>
  <c r="AQ111" i="9"/>
  <c r="AP111" i="9"/>
  <c r="AO111" i="9"/>
  <c r="AS110" i="9"/>
  <c r="AR110" i="9"/>
  <c r="AQ110" i="9"/>
  <c r="AP110" i="9"/>
  <c r="AO110" i="9"/>
  <c r="AS109" i="9"/>
  <c r="AR109" i="9"/>
  <c r="AQ109" i="9"/>
  <c r="AP109" i="9"/>
  <c r="AO109" i="9"/>
  <c r="AS108" i="9"/>
  <c r="AR108" i="9"/>
  <c r="AQ108" i="9"/>
  <c r="AP108" i="9"/>
  <c r="AO108" i="9"/>
  <c r="AS107" i="9"/>
  <c r="AR107" i="9"/>
  <c r="AQ107" i="9"/>
  <c r="AP107" i="9"/>
  <c r="AO107" i="9"/>
  <c r="AS102" i="9"/>
  <c r="AR102" i="9"/>
  <c r="AQ102" i="9"/>
  <c r="AP102" i="9"/>
  <c r="AZ101" i="9"/>
  <c r="AY101" i="9"/>
  <c r="AX101" i="9"/>
  <c r="AW101" i="9"/>
  <c r="AV101" i="9"/>
  <c r="AU101" i="9"/>
  <c r="AS101" i="9"/>
  <c r="AR101" i="9"/>
  <c r="AQ101" i="9"/>
  <c r="AP101" i="9"/>
  <c r="AO101" i="9"/>
  <c r="AZ100" i="9"/>
  <c r="AY100" i="9"/>
  <c r="AX100" i="9"/>
  <c r="AW100" i="9"/>
  <c r="AV100" i="9"/>
  <c r="AU100" i="9"/>
  <c r="AS100" i="9"/>
  <c r="AR100" i="9"/>
  <c r="AQ100" i="9"/>
  <c r="AP100" i="9"/>
  <c r="AO100" i="9"/>
  <c r="AZ99" i="9"/>
  <c r="AY99" i="9"/>
  <c r="AX99" i="9"/>
  <c r="BD99" i="9" s="1"/>
  <c r="AW99" i="9"/>
  <c r="AV99" i="9"/>
  <c r="AU99" i="9"/>
  <c r="AS99" i="9"/>
  <c r="AR99" i="9"/>
  <c r="AQ99" i="9"/>
  <c r="AP99" i="9"/>
  <c r="AO99" i="9"/>
  <c r="AZ98" i="9"/>
  <c r="AY98" i="9"/>
  <c r="AX98" i="9"/>
  <c r="AW98" i="9"/>
  <c r="AV98" i="9"/>
  <c r="AU98" i="9"/>
  <c r="AS98" i="9"/>
  <c r="AR98" i="9"/>
  <c r="AQ98" i="9"/>
  <c r="AP98" i="9"/>
  <c r="AO98" i="9"/>
  <c r="AZ97" i="9"/>
  <c r="AY97" i="9"/>
  <c r="AX97" i="9"/>
  <c r="BD97" i="9" s="1"/>
  <c r="AW97" i="9"/>
  <c r="AV97" i="9"/>
  <c r="AU97" i="9"/>
  <c r="AS97" i="9"/>
  <c r="AR97" i="9"/>
  <c r="AQ97" i="9"/>
  <c r="AP97" i="9"/>
  <c r="AO97" i="9"/>
  <c r="AZ96" i="9"/>
  <c r="AY96" i="9"/>
  <c r="AX96" i="9"/>
  <c r="AW96" i="9"/>
  <c r="AV96" i="9"/>
  <c r="AU96" i="9"/>
  <c r="AS96" i="9"/>
  <c r="AR96" i="9"/>
  <c r="AQ96" i="9"/>
  <c r="AP96" i="9"/>
  <c r="AO96" i="9"/>
  <c r="AZ95" i="9"/>
  <c r="AY95" i="9"/>
  <c r="AX95" i="9"/>
  <c r="BD95" i="9" s="1"/>
  <c r="AW95" i="9"/>
  <c r="AV95" i="9"/>
  <c r="AU95" i="9"/>
  <c r="AS95" i="9"/>
  <c r="AR95" i="9"/>
  <c r="AQ95" i="9"/>
  <c r="AP95" i="9"/>
  <c r="AO95" i="9"/>
  <c r="AS89" i="9"/>
  <c r="AR89" i="9"/>
  <c r="AQ89" i="9"/>
  <c r="AP89" i="9"/>
  <c r="AO89" i="9"/>
  <c r="AS88" i="9"/>
  <c r="AR88" i="9"/>
  <c r="AQ88" i="9"/>
  <c r="AP88" i="9"/>
  <c r="AO88" i="9"/>
  <c r="AS59" i="9"/>
  <c r="AR59" i="9"/>
  <c r="AQ59" i="9"/>
  <c r="AP59" i="9"/>
  <c r="AZ58" i="9"/>
  <c r="AY58" i="9"/>
  <c r="AX58" i="9"/>
  <c r="AW58" i="9"/>
  <c r="AV58" i="9"/>
  <c r="AU58" i="9"/>
  <c r="AS58" i="9"/>
  <c r="AR58" i="9"/>
  <c r="AQ58" i="9"/>
  <c r="AP58" i="9"/>
  <c r="AO58" i="9"/>
  <c r="AZ57" i="9"/>
  <c r="AY57" i="9"/>
  <c r="AX57" i="9"/>
  <c r="AW57" i="9"/>
  <c r="AV57" i="9"/>
  <c r="AU57" i="9"/>
  <c r="AS57" i="9"/>
  <c r="AR57" i="9"/>
  <c r="AQ57" i="9"/>
  <c r="AP57" i="9"/>
  <c r="AO57" i="9"/>
  <c r="AZ56" i="9"/>
  <c r="AY56" i="9"/>
  <c r="AX56" i="9"/>
  <c r="AW56" i="9"/>
  <c r="AV56" i="9"/>
  <c r="AU56" i="9"/>
  <c r="AS56" i="9"/>
  <c r="AR56" i="9"/>
  <c r="AQ56" i="9"/>
  <c r="AP56" i="9"/>
  <c r="AO56" i="9"/>
  <c r="AZ55" i="9"/>
  <c r="AY55" i="9"/>
  <c r="AX55" i="9"/>
  <c r="AW55" i="9"/>
  <c r="AV55" i="9"/>
  <c r="AU55" i="9"/>
  <c r="BC55" i="9" s="1"/>
  <c r="AS55" i="9"/>
  <c r="AR55" i="9"/>
  <c r="AQ55" i="9"/>
  <c r="AP55" i="9"/>
  <c r="AO55" i="9"/>
  <c r="AZ54" i="9"/>
  <c r="AY54" i="9"/>
  <c r="BD54" i="9" s="1"/>
  <c r="AX54" i="9"/>
  <c r="AW54" i="9"/>
  <c r="AV54" i="9"/>
  <c r="AU54" i="9"/>
  <c r="AS54" i="9"/>
  <c r="AR54" i="9"/>
  <c r="AQ54" i="9"/>
  <c r="AP54" i="9"/>
  <c r="AO54" i="9"/>
  <c r="AZ53" i="9"/>
  <c r="AY53" i="9"/>
  <c r="AX53" i="9"/>
  <c r="AW53" i="9"/>
  <c r="AV53" i="9"/>
  <c r="AU53" i="9"/>
  <c r="AS53" i="9"/>
  <c r="AR53" i="9"/>
  <c r="AQ53" i="9"/>
  <c r="AP53" i="9"/>
  <c r="AO53" i="9"/>
  <c r="AZ52" i="9"/>
  <c r="AY52" i="9"/>
  <c r="AX52" i="9"/>
  <c r="AW52" i="9"/>
  <c r="AV52" i="9"/>
  <c r="AU52" i="9"/>
  <c r="AS52" i="9"/>
  <c r="AR52" i="9"/>
  <c r="AQ52" i="9"/>
  <c r="AP52" i="9"/>
  <c r="AO52" i="9"/>
  <c r="AS35" i="9"/>
  <c r="AR35" i="9"/>
  <c r="AQ35" i="9"/>
  <c r="AP35" i="9"/>
  <c r="AS34" i="9"/>
  <c r="AR34" i="9"/>
  <c r="AQ34" i="9"/>
  <c r="AP34" i="9"/>
  <c r="AO34" i="9"/>
  <c r="AS33" i="9"/>
  <c r="AR33" i="9"/>
  <c r="AQ33" i="9"/>
  <c r="AP33" i="9"/>
  <c r="AO33" i="9"/>
  <c r="AS32" i="9"/>
  <c r="AR32" i="9"/>
  <c r="AQ32" i="9"/>
  <c r="AP32" i="9"/>
  <c r="AO32" i="9"/>
  <c r="AS31" i="9"/>
  <c r="AR31" i="9"/>
  <c r="AQ31" i="9"/>
  <c r="AP31" i="9"/>
  <c r="AO31" i="9"/>
  <c r="AS30" i="9"/>
  <c r="AR30" i="9"/>
  <c r="AQ30" i="9"/>
  <c r="AP30" i="9"/>
  <c r="AO30" i="9"/>
  <c r="AS29" i="9"/>
  <c r="AR29" i="9"/>
  <c r="AQ29" i="9"/>
  <c r="AP29" i="9"/>
  <c r="AO29" i="9"/>
  <c r="AS28" i="9"/>
  <c r="AR28" i="9"/>
  <c r="AQ28" i="9"/>
  <c r="AP28" i="9"/>
  <c r="AO28" i="9"/>
  <c r="AS23" i="9"/>
  <c r="AR23" i="9"/>
  <c r="AQ23" i="9"/>
  <c r="AP23" i="9"/>
  <c r="AS22" i="9"/>
  <c r="AS46" i="9" s="1"/>
  <c r="AR22" i="9"/>
  <c r="AQ22" i="9"/>
  <c r="AP22" i="9"/>
  <c r="AO22" i="9"/>
  <c r="AS21" i="9"/>
  <c r="AR21" i="9"/>
  <c r="AQ21" i="9"/>
  <c r="AP21" i="9"/>
  <c r="AO21" i="9"/>
  <c r="AS20" i="9"/>
  <c r="AR20" i="9"/>
  <c r="AQ20" i="9"/>
  <c r="AP20" i="9"/>
  <c r="AO20" i="9"/>
  <c r="AS19" i="9"/>
  <c r="AR19" i="9"/>
  <c r="AQ19" i="9"/>
  <c r="BA19" i="9" s="1"/>
  <c r="AP19" i="9"/>
  <c r="AO19" i="9"/>
  <c r="AS18" i="9"/>
  <c r="AR18" i="9"/>
  <c r="AQ18" i="9"/>
  <c r="AP18" i="9"/>
  <c r="AO18" i="9"/>
  <c r="AS17" i="9"/>
  <c r="AR17" i="9"/>
  <c r="AQ17" i="9"/>
  <c r="AQ41" i="9" s="1"/>
  <c r="AP17" i="9"/>
  <c r="AO17" i="9"/>
  <c r="AS16" i="9"/>
  <c r="AS24" i="9" s="1"/>
  <c r="AR16" i="9"/>
  <c r="AQ16" i="9"/>
  <c r="AP16" i="9"/>
  <c r="AO16" i="9"/>
  <c r="AS14" i="9"/>
  <c r="AR14" i="9"/>
  <c r="AS13" i="9"/>
  <c r="AR13" i="9"/>
  <c r="AQ13" i="9"/>
  <c r="AP13" i="9"/>
  <c r="AO13" i="9"/>
  <c r="AS11" i="9"/>
  <c r="AR11" i="9"/>
  <c r="AR83" i="9" s="1"/>
  <c r="AQ11" i="9"/>
  <c r="AP11" i="9"/>
  <c r="AS10" i="9"/>
  <c r="AR10" i="9"/>
  <c r="AQ10" i="9"/>
  <c r="AP10" i="9"/>
  <c r="AO10" i="9"/>
  <c r="AO82" i="9" s="1"/>
  <c r="AS9" i="9"/>
  <c r="AR9" i="9"/>
  <c r="AQ9" i="9"/>
  <c r="AP9" i="9"/>
  <c r="AO9" i="9"/>
  <c r="AS8" i="9"/>
  <c r="AR8" i="9"/>
  <c r="AQ8" i="9"/>
  <c r="AP8" i="9"/>
  <c r="AO8" i="9"/>
  <c r="AS7" i="9"/>
  <c r="AR7" i="9"/>
  <c r="AQ7" i="9"/>
  <c r="AP7" i="9"/>
  <c r="AO7" i="9"/>
  <c r="AS6" i="9"/>
  <c r="AR6" i="9"/>
  <c r="AQ6" i="9"/>
  <c r="AP6" i="9"/>
  <c r="AO6" i="9"/>
  <c r="AS5" i="9"/>
  <c r="AR5" i="9"/>
  <c r="AQ5" i="9"/>
  <c r="AP5" i="9"/>
  <c r="AO5" i="9"/>
  <c r="AS4" i="9"/>
  <c r="AR4" i="9"/>
  <c r="AQ4" i="9"/>
  <c r="AP4" i="9"/>
  <c r="AO4" i="9"/>
  <c r="BA4" i="9" s="1"/>
  <c r="K141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V138" i="9"/>
  <c r="V141" i="9" s="1"/>
  <c r="U138" i="9"/>
  <c r="U141" i="9" s="1"/>
  <c r="T138" i="9"/>
  <c r="T141" i="9" s="1"/>
  <c r="S138" i="9"/>
  <c r="S141" i="9" s="1"/>
  <c r="R138" i="9"/>
  <c r="R141" i="9" s="1"/>
  <c r="Q138" i="9"/>
  <c r="Q141" i="9" s="1"/>
  <c r="P138" i="9"/>
  <c r="P141" i="9" s="1"/>
  <c r="O138" i="9"/>
  <c r="O141" i="9" s="1"/>
  <c r="N138" i="9"/>
  <c r="N141" i="9" s="1"/>
  <c r="M138" i="9"/>
  <c r="M141" i="9" s="1"/>
  <c r="L138" i="9"/>
  <c r="L141" i="9" s="1"/>
  <c r="K138" i="9"/>
  <c r="J138" i="9"/>
  <c r="J141" i="9" s="1"/>
  <c r="I138" i="9"/>
  <c r="I141" i="9" s="1"/>
  <c r="H138" i="9"/>
  <c r="H141" i="9" s="1"/>
  <c r="G138" i="9"/>
  <c r="G141" i="9" s="1"/>
  <c r="F138" i="9"/>
  <c r="F141" i="9" s="1"/>
  <c r="E138" i="9"/>
  <c r="E141" i="9" s="1"/>
  <c r="D138" i="9"/>
  <c r="D141" i="9" s="1"/>
  <c r="C138" i="9"/>
  <c r="C141" i="9" s="1"/>
  <c r="B138" i="9"/>
  <c r="B141" i="9" s="1"/>
  <c r="BE127" i="9"/>
  <c r="U123" i="9"/>
  <c r="N123" i="9"/>
  <c r="L123" i="9"/>
  <c r="D123" i="9"/>
  <c r="B123" i="9"/>
  <c r="U122" i="9"/>
  <c r="BD121" i="9"/>
  <c r="BC121" i="9"/>
  <c r="U121" i="9"/>
  <c r="BM121" i="9" s="1"/>
  <c r="U120" i="9"/>
  <c r="BM120" i="9" s="1"/>
  <c r="BD119" i="9"/>
  <c r="Y119" i="9"/>
  <c r="BQ119" i="9" s="1"/>
  <c r="X119" i="9"/>
  <c r="BP119" i="9" s="1"/>
  <c r="W119" i="9"/>
  <c r="U119" i="9"/>
  <c r="BM119" i="9" s="1"/>
  <c r="T119" i="9"/>
  <c r="S119" i="9"/>
  <c r="R119" i="9"/>
  <c r="BJ119" i="9" s="1"/>
  <c r="Q119" i="9"/>
  <c r="BI119" i="9" s="1"/>
  <c r="P119" i="9"/>
  <c r="BH119" i="9" s="1"/>
  <c r="O119" i="9"/>
  <c r="N119" i="9"/>
  <c r="BF119" i="9" s="1"/>
  <c r="M119" i="9"/>
  <c r="L119" i="9"/>
  <c r="K119" i="9"/>
  <c r="AI119" i="9" s="1"/>
  <c r="J119" i="9"/>
  <c r="AH119" i="9" s="1"/>
  <c r="I119" i="9"/>
  <c r="H119" i="9"/>
  <c r="U118" i="9"/>
  <c r="BE117" i="9"/>
  <c r="AI117" i="9"/>
  <c r="BD114" i="9"/>
  <c r="BC114" i="9"/>
  <c r="AZ114" i="9"/>
  <c r="AY114" i="9"/>
  <c r="AX114" i="9"/>
  <c r="AW114" i="9"/>
  <c r="AV114" i="9"/>
  <c r="AU114" i="9"/>
  <c r="BA112" i="9"/>
  <c r="U112" i="9"/>
  <c r="T112" i="9"/>
  <c r="S112" i="9"/>
  <c r="AB112" i="9" s="1"/>
  <c r="BA111" i="9"/>
  <c r="U111" i="9"/>
  <c r="T111" i="9"/>
  <c r="S111" i="9"/>
  <c r="Z111" i="9" s="1"/>
  <c r="U110" i="9"/>
  <c r="T110" i="9"/>
  <c r="S110" i="9"/>
  <c r="AB110" i="9" s="1"/>
  <c r="U109" i="9"/>
  <c r="T109" i="9"/>
  <c r="S109" i="9"/>
  <c r="BA108" i="9"/>
  <c r="U108" i="9"/>
  <c r="T108" i="9"/>
  <c r="S108" i="9"/>
  <c r="Z108" i="9" s="1"/>
  <c r="U107" i="9"/>
  <c r="T107" i="9"/>
  <c r="S107" i="9"/>
  <c r="BE106" i="9"/>
  <c r="AI106" i="9"/>
  <c r="AH106" i="9"/>
  <c r="AH117" i="9" s="1"/>
  <c r="AG106" i="9"/>
  <c r="AG117" i="9" s="1"/>
  <c r="AF106" i="9"/>
  <c r="AF117" i="9" s="1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BD102" i="9"/>
  <c r="BC102" i="9"/>
  <c r="BE102" i="9"/>
  <c r="V101" i="9"/>
  <c r="BN101" i="9" s="1"/>
  <c r="U101" i="9"/>
  <c r="BM101" i="9" s="1"/>
  <c r="T101" i="9"/>
  <c r="BL101" i="9" s="1"/>
  <c r="BC100" i="9"/>
  <c r="V100" i="9"/>
  <c r="BN100" i="9" s="1"/>
  <c r="U100" i="9"/>
  <c r="BM100" i="9" s="1"/>
  <c r="T100" i="9"/>
  <c r="V99" i="9"/>
  <c r="BN99" i="9" s="1"/>
  <c r="U99" i="9"/>
  <c r="T99" i="9"/>
  <c r="BL99" i="9" s="1"/>
  <c r="V98" i="9"/>
  <c r="BN98" i="9" s="1"/>
  <c r="U98" i="9"/>
  <c r="BM98" i="9" s="1"/>
  <c r="T98" i="9"/>
  <c r="BL98" i="9" s="1"/>
  <c r="V97" i="9"/>
  <c r="BN97" i="9" s="1"/>
  <c r="U97" i="9"/>
  <c r="BM97" i="9" s="1"/>
  <c r="T97" i="9"/>
  <c r="BM96" i="9"/>
  <c r="BC96" i="9"/>
  <c r="V96" i="9"/>
  <c r="BN96" i="9" s="1"/>
  <c r="U96" i="9"/>
  <c r="T96" i="9"/>
  <c r="V95" i="9"/>
  <c r="U95" i="9"/>
  <c r="T95" i="9"/>
  <c r="BL95" i="9" s="1"/>
  <c r="BE94" i="9"/>
  <c r="AE94" i="9"/>
  <c r="AE106" i="9" s="1"/>
  <c r="AE117" i="9" s="1"/>
  <c r="Z94" i="9"/>
  <c r="BD90" i="9"/>
  <c r="BC90" i="9"/>
  <c r="AQ90" i="9"/>
  <c r="BD89" i="9"/>
  <c r="BC89" i="9"/>
  <c r="V89" i="9"/>
  <c r="BN89" i="9" s="1"/>
  <c r="U89" i="9"/>
  <c r="T89" i="9"/>
  <c r="BL89" i="9" s="1"/>
  <c r="S89" i="9"/>
  <c r="R89" i="9"/>
  <c r="Q89" i="9"/>
  <c r="P89" i="9"/>
  <c r="BH89" i="9" s="1"/>
  <c r="O89" i="9"/>
  <c r="BG89" i="9" s="1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BD88" i="9"/>
  <c r="BC88" i="9"/>
  <c r="V88" i="9"/>
  <c r="U88" i="9"/>
  <c r="T88" i="9"/>
  <c r="S88" i="9"/>
  <c r="S90" i="9" s="1"/>
  <c r="S125" i="9" s="1"/>
  <c r="R88" i="9"/>
  <c r="Q88" i="9"/>
  <c r="P88" i="9"/>
  <c r="P90" i="9" s="1"/>
  <c r="P125" i="9" s="1"/>
  <c r="O88" i="9"/>
  <c r="O90" i="9" s="1"/>
  <c r="O125" i="9" s="1"/>
  <c r="N88" i="9"/>
  <c r="M88" i="9"/>
  <c r="L88" i="9"/>
  <c r="L90" i="9" s="1"/>
  <c r="L125" i="9" s="1"/>
  <c r="K88" i="9"/>
  <c r="K90" i="9" s="1"/>
  <c r="K125" i="9" s="1"/>
  <c r="J88" i="9"/>
  <c r="I88" i="9"/>
  <c r="H88" i="9"/>
  <c r="H90" i="9" s="1"/>
  <c r="G88" i="9"/>
  <c r="G90" i="9" s="1"/>
  <c r="G125" i="9" s="1"/>
  <c r="F88" i="9"/>
  <c r="E88" i="9"/>
  <c r="D88" i="9"/>
  <c r="D90" i="9" s="1"/>
  <c r="D125" i="9" s="1"/>
  <c r="C88" i="9"/>
  <c r="C90" i="9" s="1"/>
  <c r="C125" i="9" s="1"/>
  <c r="B88" i="9"/>
  <c r="BE87" i="9"/>
  <c r="BE75" i="9"/>
  <c r="BE63" i="9"/>
  <c r="V58" i="9"/>
  <c r="BN58" i="9" s="1"/>
  <c r="U58" i="9"/>
  <c r="BM58" i="9" s="1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BC57" i="9"/>
  <c r="BJ57" i="9"/>
  <c r="V57" i="9"/>
  <c r="BN57" i="9" s="1"/>
  <c r="U57" i="9"/>
  <c r="BM57" i="9" s="1"/>
  <c r="T57" i="9"/>
  <c r="S57" i="9"/>
  <c r="R57" i="9"/>
  <c r="Q57" i="9"/>
  <c r="P57" i="9"/>
  <c r="O57" i="9"/>
  <c r="N57" i="9"/>
  <c r="BF57" i="9" s="1"/>
  <c r="M57" i="9"/>
  <c r="L57" i="9"/>
  <c r="K57" i="9"/>
  <c r="J57" i="9"/>
  <c r="I57" i="9"/>
  <c r="H57" i="9"/>
  <c r="G57" i="9"/>
  <c r="F57" i="9"/>
  <c r="E57" i="9"/>
  <c r="D57" i="9"/>
  <c r="C57" i="9"/>
  <c r="B57" i="9"/>
  <c r="V56" i="9"/>
  <c r="BN56" i="9" s="1"/>
  <c r="U56" i="9"/>
  <c r="BM56" i="9" s="1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V55" i="9"/>
  <c r="BN55" i="9" s="1"/>
  <c r="U55" i="9"/>
  <c r="BM55" i="9" s="1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V54" i="9"/>
  <c r="BN54" i="9" s="1"/>
  <c r="U54" i="9"/>
  <c r="BM54" i="9" s="1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V53" i="9"/>
  <c r="BN53" i="9" s="1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Z60" i="9"/>
  <c r="AY60" i="9"/>
  <c r="AX60" i="9"/>
  <c r="AW60" i="9"/>
  <c r="AV60" i="9"/>
  <c r="AU60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BE51" i="9"/>
  <c r="AZ48" i="9"/>
  <c r="AY48" i="9"/>
  <c r="AX48" i="9"/>
  <c r="AW48" i="9"/>
  <c r="AV48" i="9"/>
  <c r="AZ46" i="9"/>
  <c r="AY46" i="9"/>
  <c r="AX46" i="9"/>
  <c r="AW46" i="9"/>
  <c r="AV46" i="9"/>
  <c r="AZ45" i="9"/>
  <c r="AY45" i="9"/>
  <c r="AX45" i="9"/>
  <c r="AW45" i="9"/>
  <c r="AV45" i="9"/>
  <c r="AZ44" i="9"/>
  <c r="AY44" i="9"/>
  <c r="AX44" i="9"/>
  <c r="AW44" i="9"/>
  <c r="AV44" i="9"/>
  <c r="AZ43" i="9"/>
  <c r="AY43" i="9"/>
  <c r="AX43" i="9"/>
  <c r="AW43" i="9"/>
  <c r="AV43" i="9"/>
  <c r="AZ42" i="9"/>
  <c r="AY42" i="9"/>
  <c r="AX42" i="9"/>
  <c r="AW42" i="9"/>
  <c r="AV42" i="9"/>
  <c r="AZ41" i="9"/>
  <c r="AY41" i="9"/>
  <c r="AX41" i="9"/>
  <c r="AW41" i="9"/>
  <c r="AV41" i="9"/>
  <c r="AZ40" i="9"/>
  <c r="AY40" i="9"/>
  <c r="AX40" i="9"/>
  <c r="AW40" i="9"/>
  <c r="AV40" i="9"/>
  <c r="BE39" i="9"/>
  <c r="Y39" i="9"/>
  <c r="Y75" i="9" s="1"/>
  <c r="X39" i="9"/>
  <c r="X75" i="9" s="1"/>
  <c r="W39" i="9"/>
  <c r="W75" i="9" s="1"/>
  <c r="V39" i="9"/>
  <c r="V75" i="9" s="1"/>
  <c r="U39" i="9"/>
  <c r="U75" i="9" s="1"/>
  <c r="T39" i="9"/>
  <c r="T75" i="9" s="1"/>
  <c r="S39" i="9"/>
  <c r="S75" i="9" s="1"/>
  <c r="R39" i="9"/>
  <c r="R75" i="9" s="1"/>
  <c r="Q39" i="9"/>
  <c r="Q75" i="9" s="1"/>
  <c r="P39" i="9"/>
  <c r="P75" i="9" s="1"/>
  <c r="O39" i="9"/>
  <c r="O75" i="9" s="1"/>
  <c r="N39" i="9"/>
  <c r="N75" i="9" s="1"/>
  <c r="M39" i="9"/>
  <c r="M75" i="9" s="1"/>
  <c r="L39" i="9"/>
  <c r="L75" i="9" s="1"/>
  <c r="K39" i="9"/>
  <c r="K75" i="9" s="1"/>
  <c r="J39" i="9"/>
  <c r="J75" i="9" s="1"/>
  <c r="I39" i="9"/>
  <c r="I75" i="9" s="1"/>
  <c r="H39" i="9"/>
  <c r="H75" i="9" s="1"/>
  <c r="G39" i="9"/>
  <c r="G75" i="9" s="1"/>
  <c r="F39" i="9"/>
  <c r="F75" i="9" s="1"/>
  <c r="E39" i="9"/>
  <c r="E75" i="9" s="1"/>
  <c r="D39" i="9"/>
  <c r="D75" i="9" s="1"/>
  <c r="C39" i="9"/>
  <c r="C75" i="9" s="1"/>
  <c r="B39" i="9"/>
  <c r="B75" i="9" s="1"/>
  <c r="BD36" i="9"/>
  <c r="BC36" i="9"/>
  <c r="AR47" i="9"/>
  <c r="AQ47" i="9"/>
  <c r="BD34" i="9"/>
  <c r="BC34" i="9"/>
  <c r="AR46" i="9"/>
  <c r="AQ46" i="9"/>
  <c r="V34" i="9"/>
  <c r="BN34" i="9" s="1"/>
  <c r="U34" i="9"/>
  <c r="T34" i="9"/>
  <c r="BL34" i="9" s="1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D33" i="9"/>
  <c r="BC33" i="9"/>
  <c r="AP45" i="9"/>
  <c r="V33" i="9"/>
  <c r="U33" i="9"/>
  <c r="T33" i="9"/>
  <c r="S33" i="9"/>
  <c r="R33" i="9"/>
  <c r="BJ33" i="9" s="1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BD32" i="9"/>
  <c r="BC32" i="9"/>
  <c r="V32" i="9"/>
  <c r="BN32" i="9" s="1"/>
  <c r="U32" i="9"/>
  <c r="T32" i="9"/>
  <c r="S32" i="9"/>
  <c r="R32" i="9"/>
  <c r="BJ32" i="9" s="1"/>
  <c r="Q32" i="9"/>
  <c r="P32" i="9"/>
  <c r="BH32" i="9" s="1"/>
  <c r="O32" i="9"/>
  <c r="N32" i="9"/>
  <c r="BF32" i="9" s="1"/>
  <c r="M32" i="9"/>
  <c r="L32" i="9"/>
  <c r="K32" i="9"/>
  <c r="J32" i="9"/>
  <c r="I32" i="9"/>
  <c r="H32" i="9"/>
  <c r="G32" i="9"/>
  <c r="F32" i="9"/>
  <c r="E32" i="9"/>
  <c r="D32" i="9"/>
  <c r="C32" i="9"/>
  <c r="B32" i="9"/>
  <c r="BD31" i="9"/>
  <c r="BC31" i="9"/>
  <c r="V31" i="9"/>
  <c r="U31" i="9"/>
  <c r="BM31" i="9" s="1"/>
  <c r="T31" i="9"/>
  <c r="S31" i="9"/>
  <c r="R31" i="9"/>
  <c r="Q31" i="9"/>
  <c r="P31" i="9"/>
  <c r="BH31" i="9" s="1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D30" i="9"/>
  <c r="BC30" i="9"/>
  <c r="AR42" i="9"/>
  <c r="AQ42" i="9"/>
  <c r="V30" i="9"/>
  <c r="BN30" i="9" s="1"/>
  <c r="U30" i="9"/>
  <c r="T30" i="9"/>
  <c r="S30" i="9"/>
  <c r="R30" i="9"/>
  <c r="Q30" i="9"/>
  <c r="P30" i="9"/>
  <c r="BH30" i="9" s="1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D29" i="9"/>
  <c r="BC29" i="9"/>
  <c r="V29" i="9"/>
  <c r="U29" i="9"/>
  <c r="T29" i="9"/>
  <c r="S29" i="9"/>
  <c r="R29" i="9"/>
  <c r="Q29" i="9"/>
  <c r="P29" i="9"/>
  <c r="O29" i="9"/>
  <c r="BG29" i="9" s="1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D28" i="9"/>
  <c r="BC28" i="9"/>
  <c r="V28" i="9"/>
  <c r="BN28" i="9" s="1"/>
  <c r="U28" i="9"/>
  <c r="T28" i="9"/>
  <c r="S28" i="9"/>
  <c r="R28" i="9"/>
  <c r="BJ28" i="9" s="1"/>
  <c r="Q28" i="9"/>
  <c r="P28" i="9"/>
  <c r="BH28" i="9" s="1"/>
  <c r="O28" i="9"/>
  <c r="BG28" i="9" s="1"/>
  <c r="N28" i="9"/>
  <c r="BF28" i="9" s="1"/>
  <c r="M28" i="9"/>
  <c r="L28" i="9"/>
  <c r="K28" i="9"/>
  <c r="J28" i="9"/>
  <c r="I28" i="9"/>
  <c r="H28" i="9"/>
  <c r="G28" i="9"/>
  <c r="F28" i="9"/>
  <c r="E28" i="9"/>
  <c r="D28" i="9"/>
  <c r="C28" i="9"/>
  <c r="B28" i="9"/>
  <c r="BE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A23" i="9"/>
  <c r="BA22" i="9"/>
  <c r="V22" i="9"/>
  <c r="AC22" i="9" s="1"/>
  <c r="U22" i="9"/>
  <c r="T22" i="9"/>
  <c r="S22" i="9"/>
  <c r="AB22" i="9" s="1"/>
  <c r="R22" i="9"/>
  <c r="Q22" i="9"/>
  <c r="BI22" i="9" s="1"/>
  <c r="P22" i="9"/>
  <c r="BH22" i="9" s="1"/>
  <c r="O22" i="9"/>
  <c r="BG22" i="9" s="1"/>
  <c r="N22" i="9"/>
  <c r="BF22" i="9" s="1"/>
  <c r="M22" i="9"/>
  <c r="AI22" i="9" s="1"/>
  <c r="L22" i="9"/>
  <c r="K22" i="9"/>
  <c r="J22" i="9"/>
  <c r="AH22" i="9" s="1"/>
  <c r="I22" i="9"/>
  <c r="H22" i="9"/>
  <c r="G22" i="9"/>
  <c r="AE22" i="9" s="1"/>
  <c r="F22" i="9"/>
  <c r="E22" i="9"/>
  <c r="D22" i="9"/>
  <c r="AF22" i="9" s="1"/>
  <c r="C22" i="9"/>
  <c r="B22" i="9"/>
  <c r="V21" i="9"/>
  <c r="AC21" i="9" s="1"/>
  <c r="U21" i="9"/>
  <c r="T21" i="9"/>
  <c r="S21" i="9"/>
  <c r="AB21" i="9" s="1"/>
  <c r="R21" i="9"/>
  <c r="BJ21" i="9" s="1"/>
  <c r="Q21" i="9"/>
  <c r="BI21" i="9" s="1"/>
  <c r="P21" i="9"/>
  <c r="AA21" i="9" s="1"/>
  <c r="O21" i="9"/>
  <c r="BG21" i="9" s="1"/>
  <c r="N21" i="9"/>
  <c r="BF21" i="9" s="1"/>
  <c r="M21" i="9"/>
  <c r="L21" i="9"/>
  <c r="K21" i="9"/>
  <c r="J21" i="9"/>
  <c r="AH21" i="9" s="1"/>
  <c r="I21" i="9"/>
  <c r="H21" i="9"/>
  <c r="G21" i="9"/>
  <c r="AG21" i="9" s="1"/>
  <c r="F21" i="9"/>
  <c r="E21" i="9"/>
  <c r="D21" i="9"/>
  <c r="AF21" i="9" s="1"/>
  <c r="C21" i="9"/>
  <c r="B21" i="9"/>
  <c r="V20" i="9"/>
  <c r="AC20" i="9" s="1"/>
  <c r="U20" i="9"/>
  <c r="T20" i="9"/>
  <c r="S20" i="9"/>
  <c r="R20" i="9"/>
  <c r="Q20" i="9"/>
  <c r="BI20" i="9" s="1"/>
  <c r="P20" i="9"/>
  <c r="AA20" i="9" s="1"/>
  <c r="O20" i="9"/>
  <c r="BG20" i="9" s="1"/>
  <c r="N20" i="9"/>
  <c r="M20" i="9"/>
  <c r="AI20" i="9" s="1"/>
  <c r="L20" i="9"/>
  <c r="K20" i="9"/>
  <c r="J20" i="9"/>
  <c r="AH20" i="9" s="1"/>
  <c r="I20" i="9"/>
  <c r="H20" i="9"/>
  <c r="G20" i="9"/>
  <c r="AG20" i="9" s="1"/>
  <c r="F20" i="9"/>
  <c r="E20" i="9"/>
  <c r="D20" i="9"/>
  <c r="AF20" i="9" s="1"/>
  <c r="C20" i="9"/>
  <c r="B20" i="9"/>
  <c r="V19" i="9"/>
  <c r="AC19" i="9" s="1"/>
  <c r="U19" i="9"/>
  <c r="T19" i="9"/>
  <c r="S19" i="9"/>
  <c r="AB19" i="9" s="1"/>
  <c r="R19" i="9"/>
  <c r="BJ19" i="9" s="1"/>
  <c r="Q19" i="9"/>
  <c r="BI19" i="9" s="1"/>
  <c r="P19" i="9"/>
  <c r="AA19" i="9" s="1"/>
  <c r="O19" i="9"/>
  <c r="BG19" i="9" s="1"/>
  <c r="N19" i="9"/>
  <c r="BF19" i="9" s="1"/>
  <c r="M19" i="9"/>
  <c r="AI19" i="9" s="1"/>
  <c r="L19" i="9"/>
  <c r="K19" i="9"/>
  <c r="J19" i="9"/>
  <c r="AH19" i="9" s="1"/>
  <c r="I19" i="9"/>
  <c r="H19" i="9"/>
  <c r="G19" i="9"/>
  <c r="AE19" i="9" s="1"/>
  <c r="F19" i="9"/>
  <c r="E19" i="9"/>
  <c r="D19" i="9"/>
  <c r="AF19" i="9" s="1"/>
  <c r="C19" i="9"/>
  <c r="B19" i="9"/>
  <c r="BA18" i="9"/>
  <c r="V18" i="9"/>
  <c r="AC18" i="9" s="1"/>
  <c r="U18" i="9"/>
  <c r="T18" i="9"/>
  <c r="S18" i="9"/>
  <c r="AB18" i="9" s="1"/>
  <c r="R18" i="9"/>
  <c r="Q18" i="9"/>
  <c r="BI18" i="9" s="1"/>
  <c r="P18" i="9"/>
  <c r="BH18" i="9" s="1"/>
  <c r="O18" i="9"/>
  <c r="BG18" i="9" s="1"/>
  <c r="N18" i="9"/>
  <c r="M18" i="9"/>
  <c r="L18" i="9"/>
  <c r="K18" i="9"/>
  <c r="J18" i="9"/>
  <c r="AH18" i="9" s="1"/>
  <c r="I18" i="9"/>
  <c r="H18" i="9"/>
  <c r="G18" i="9"/>
  <c r="AE18" i="9" s="1"/>
  <c r="F18" i="9"/>
  <c r="E18" i="9"/>
  <c r="D18" i="9"/>
  <c r="AF18" i="9" s="1"/>
  <c r="C18" i="9"/>
  <c r="B18" i="9"/>
  <c r="V17" i="9"/>
  <c r="AC17" i="9" s="1"/>
  <c r="U17" i="9"/>
  <c r="T17" i="9"/>
  <c r="S17" i="9"/>
  <c r="R17" i="9"/>
  <c r="BJ17" i="9" s="1"/>
  <c r="Q17" i="9"/>
  <c r="BI17" i="9" s="1"/>
  <c r="P17" i="9"/>
  <c r="AA17" i="9" s="1"/>
  <c r="O17" i="9"/>
  <c r="BG17" i="9" s="1"/>
  <c r="N17" i="9"/>
  <c r="BF17" i="9" s="1"/>
  <c r="M17" i="9"/>
  <c r="L17" i="9"/>
  <c r="K17" i="9"/>
  <c r="J17" i="9"/>
  <c r="AH17" i="9" s="1"/>
  <c r="I17" i="9"/>
  <c r="H17" i="9"/>
  <c r="G17" i="9"/>
  <c r="AG17" i="9" s="1"/>
  <c r="F17" i="9"/>
  <c r="E17" i="9"/>
  <c r="D17" i="9"/>
  <c r="AF17" i="9" s="1"/>
  <c r="C17" i="9"/>
  <c r="B17" i="9"/>
  <c r="AC16" i="9"/>
  <c r="V16" i="9"/>
  <c r="U16" i="9"/>
  <c r="T16" i="9"/>
  <c r="S16" i="9"/>
  <c r="R16" i="9"/>
  <c r="Q16" i="9"/>
  <c r="P16" i="9"/>
  <c r="AA16" i="9" s="1"/>
  <c r="O16" i="9"/>
  <c r="N16" i="9"/>
  <c r="M16" i="9"/>
  <c r="AI16" i="9" s="1"/>
  <c r="L16" i="9"/>
  <c r="K16" i="9"/>
  <c r="J16" i="9"/>
  <c r="I16" i="9"/>
  <c r="H16" i="9"/>
  <c r="G16" i="9"/>
  <c r="F16" i="9"/>
  <c r="E16" i="9"/>
  <c r="D16" i="9"/>
  <c r="C16" i="9"/>
  <c r="B16" i="9"/>
  <c r="BV15" i="9"/>
  <c r="BE15" i="9"/>
  <c r="AI15" i="9"/>
  <c r="AH15" i="9"/>
  <c r="AG15" i="9"/>
  <c r="AF15" i="9"/>
  <c r="Y15" i="9"/>
  <c r="Y51" i="9" s="1"/>
  <c r="X15" i="9"/>
  <c r="X51" i="9" s="1"/>
  <c r="W15" i="9"/>
  <c r="W51" i="9" s="1"/>
  <c r="V15" i="9"/>
  <c r="V51" i="9" s="1"/>
  <c r="U15" i="9"/>
  <c r="U51" i="9" s="1"/>
  <c r="T15" i="9"/>
  <c r="T51" i="9" s="1"/>
  <c r="S15" i="9"/>
  <c r="S51" i="9" s="1"/>
  <c r="R15" i="9"/>
  <c r="R51" i="9" s="1"/>
  <c r="Q15" i="9"/>
  <c r="Q51" i="9" s="1"/>
  <c r="P15" i="9"/>
  <c r="P51" i="9" s="1"/>
  <c r="O15" i="9"/>
  <c r="O51" i="9" s="1"/>
  <c r="N15" i="9"/>
  <c r="N51" i="9" s="1"/>
  <c r="M15" i="9"/>
  <c r="M51" i="9" s="1"/>
  <c r="L15" i="9"/>
  <c r="L51" i="9" s="1"/>
  <c r="K15" i="9"/>
  <c r="K51" i="9" s="1"/>
  <c r="J15" i="9"/>
  <c r="J51" i="9" s="1"/>
  <c r="I15" i="9"/>
  <c r="I51" i="9" s="1"/>
  <c r="H15" i="9"/>
  <c r="H51" i="9" s="1"/>
  <c r="G15" i="9"/>
  <c r="G51" i="9" s="1"/>
  <c r="F15" i="9"/>
  <c r="F51" i="9" s="1"/>
  <c r="E15" i="9"/>
  <c r="E51" i="9" s="1"/>
  <c r="D15" i="9"/>
  <c r="D51" i="9" s="1"/>
  <c r="C15" i="9"/>
  <c r="C51" i="9" s="1"/>
  <c r="B15" i="9"/>
  <c r="B51" i="9" s="1"/>
  <c r="BD14" i="9"/>
  <c r="BC14" i="9"/>
  <c r="BD13" i="9"/>
  <c r="BC13" i="9"/>
  <c r="M13" i="9"/>
  <c r="L13" i="9"/>
  <c r="K13" i="9"/>
  <c r="J13" i="9"/>
  <c r="I13" i="9"/>
  <c r="H13" i="9"/>
  <c r="G13" i="9"/>
  <c r="F13" i="9"/>
  <c r="E13" i="9"/>
  <c r="D13" i="9"/>
  <c r="C13" i="9"/>
  <c r="B13" i="9"/>
  <c r="BD12" i="9"/>
  <c r="BC12" i="9"/>
  <c r="AS83" i="9"/>
  <c r="AQ83" i="9"/>
  <c r="AP83" i="9"/>
  <c r="BD10" i="9"/>
  <c r="BC10" i="9"/>
  <c r="V10" i="9"/>
  <c r="U10" i="9"/>
  <c r="U82" i="9" s="1"/>
  <c r="BM82" i="9" s="1"/>
  <c r="T10" i="9"/>
  <c r="S10" i="9"/>
  <c r="S82" i="9" s="1"/>
  <c r="R10" i="9"/>
  <c r="Q10" i="9"/>
  <c r="Q82" i="9" s="1"/>
  <c r="P10" i="9"/>
  <c r="O10" i="9"/>
  <c r="O82" i="9" s="1"/>
  <c r="N10" i="9"/>
  <c r="M10" i="9"/>
  <c r="M82" i="9" s="1"/>
  <c r="L10" i="9"/>
  <c r="K10" i="9"/>
  <c r="K82" i="9" s="1"/>
  <c r="J10" i="9"/>
  <c r="I10" i="9"/>
  <c r="I82" i="9" s="1"/>
  <c r="H10" i="9"/>
  <c r="G10" i="9"/>
  <c r="G82" i="9" s="1"/>
  <c r="F10" i="9"/>
  <c r="E10" i="9"/>
  <c r="E82" i="9" s="1"/>
  <c r="D10" i="9"/>
  <c r="C10" i="9"/>
  <c r="C82" i="9" s="1"/>
  <c r="B10" i="9"/>
  <c r="BD9" i="9"/>
  <c r="BC9" i="9"/>
  <c r="AO81" i="9"/>
  <c r="V9" i="9"/>
  <c r="V81" i="9" s="1"/>
  <c r="BN81" i="9" s="1"/>
  <c r="U9" i="9"/>
  <c r="T9" i="9"/>
  <c r="S9" i="9"/>
  <c r="R9" i="9"/>
  <c r="R81" i="9" s="1"/>
  <c r="Q9" i="9"/>
  <c r="P9" i="9"/>
  <c r="O9" i="9"/>
  <c r="N9" i="9"/>
  <c r="N81" i="9" s="1"/>
  <c r="M9" i="9"/>
  <c r="L9" i="9"/>
  <c r="K9" i="9"/>
  <c r="J9" i="9"/>
  <c r="J81" i="9" s="1"/>
  <c r="I9" i="9"/>
  <c r="H9" i="9"/>
  <c r="G9" i="9"/>
  <c r="F9" i="9"/>
  <c r="F81" i="9" s="1"/>
  <c r="E9" i="9"/>
  <c r="D9" i="9"/>
  <c r="C9" i="9"/>
  <c r="B9" i="9"/>
  <c r="B81" i="9" s="1"/>
  <c r="BD8" i="9"/>
  <c r="BC8" i="9"/>
  <c r="V8" i="9"/>
  <c r="U8" i="9"/>
  <c r="BM8" i="9" s="1"/>
  <c r="T8" i="9"/>
  <c r="BL8" i="9" s="1"/>
  <c r="S8" i="9"/>
  <c r="R8" i="9"/>
  <c r="BJ8" i="9" s="1"/>
  <c r="Q8" i="9"/>
  <c r="BI8" i="9" s="1"/>
  <c r="P8" i="9"/>
  <c r="BH8" i="9" s="1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D7" i="9"/>
  <c r="BC7" i="9"/>
  <c r="AO79" i="9"/>
  <c r="V7" i="9"/>
  <c r="U7" i="9"/>
  <c r="T7" i="9"/>
  <c r="T79" i="9" s="1"/>
  <c r="BL79" i="9" s="1"/>
  <c r="S7" i="9"/>
  <c r="R7" i="9"/>
  <c r="Q7" i="9"/>
  <c r="P7" i="9"/>
  <c r="P79" i="9" s="1"/>
  <c r="O7" i="9"/>
  <c r="N7" i="9"/>
  <c r="M7" i="9"/>
  <c r="L7" i="9"/>
  <c r="L79" i="9" s="1"/>
  <c r="K7" i="9"/>
  <c r="J7" i="9"/>
  <c r="I7" i="9"/>
  <c r="H7" i="9"/>
  <c r="H79" i="9" s="1"/>
  <c r="G7" i="9"/>
  <c r="F7" i="9"/>
  <c r="E7" i="9"/>
  <c r="D7" i="9"/>
  <c r="D79" i="9" s="1"/>
  <c r="C7" i="9"/>
  <c r="B7" i="9"/>
  <c r="BD6" i="9"/>
  <c r="BC6" i="9"/>
  <c r="AO78" i="9"/>
  <c r="V6" i="9"/>
  <c r="U6" i="9"/>
  <c r="U78" i="9" s="1"/>
  <c r="BM78" i="9" s="1"/>
  <c r="T6" i="9"/>
  <c r="T78" i="9" s="1"/>
  <c r="BL78" i="9" s="1"/>
  <c r="S6" i="9"/>
  <c r="S78" i="9" s="1"/>
  <c r="R6" i="9"/>
  <c r="Q6" i="9"/>
  <c r="Q78" i="9" s="1"/>
  <c r="P6" i="9"/>
  <c r="P78" i="9" s="1"/>
  <c r="O6" i="9"/>
  <c r="O78" i="9" s="1"/>
  <c r="N6" i="9"/>
  <c r="M6" i="9"/>
  <c r="M78" i="9" s="1"/>
  <c r="L6" i="9"/>
  <c r="L78" i="9" s="1"/>
  <c r="K6" i="9"/>
  <c r="K78" i="9" s="1"/>
  <c r="J6" i="9"/>
  <c r="I6" i="9"/>
  <c r="I78" i="9" s="1"/>
  <c r="H6" i="9"/>
  <c r="H78" i="9" s="1"/>
  <c r="G6" i="9"/>
  <c r="G78" i="9" s="1"/>
  <c r="F6" i="9"/>
  <c r="E6" i="9"/>
  <c r="E78" i="9" s="1"/>
  <c r="D6" i="9"/>
  <c r="D78" i="9" s="1"/>
  <c r="C6" i="9"/>
  <c r="C78" i="9" s="1"/>
  <c r="B6" i="9"/>
  <c r="BD5" i="9"/>
  <c r="BC5" i="9"/>
  <c r="V5" i="9"/>
  <c r="BN5" i="9" s="1"/>
  <c r="U5" i="9"/>
  <c r="BM5" i="9" s="1"/>
  <c r="T5" i="9"/>
  <c r="BL5" i="9" s="1"/>
  <c r="S5" i="9"/>
  <c r="R5" i="9"/>
  <c r="BJ5" i="9" s="1"/>
  <c r="Q5" i="9"/>
  <c r="BI5" i="9" s="1"/>
  <c r="P5" i="9"/>
  <c r="O5" i="9"/>
  <c r="BG5" i="9" s="1"/>
  <c r="N5" i="9"/>
  <c r="M5" i="9"/>
  <c r="L5" i="9"/>
  <c r="K5" i="9"/>
  <c r="J5" i="9"/>
  <c r="I5" i="9"/>
  <c r="H5" i="9"/>
  <c r="G5" i="9"/>
  <c r="F5" i="9"/>
  <c r="E5" i="9"/>
  <c r="D5" i="9"/>
  <c r="C5" i="9"/>
  <c r="B5" i="9"/>
  <c r="BD4" i="9"/>
  <c r="BC4" i="9"/>
  <c r="V4" i="9"/>
  <c r="U4" i="9"/>
  <c r="BM4" i="9" s="1"/>
  <c r="T4" i="9"/>
  <c r="BL4" i="9" s="1"/>
  <c r="S4" i="9"/>
  <c r="R4" i="9"/>
  <c r="Q4" i="9"/>
  <c r="P4" i="9"/>
  <c r="O4" i="9"/>
  <c r="N4" i="9"/>
  <c r="BF4" i="9" s="1"/>
  <c r="M4" i="9"/>
  <c r="L4" i="9"/>
  <c r="K4" i="9"/>
  <c r="J4" i="9"/>
  <c r="I4" i="9"/>
  <c r="H4" i="9"/>
  <c r="G4" i="9"/>
  <c r="F4" i="9"/>
  <c r="E4" i="9"/>
  <c r="D4" i="9"/>
  <c r="C4" i="9"/>
  <c r="B4" i="9"/>
  <c r="BE3" i="9"/>
  <c r="AE3" i="9"/>
  <c r="AE15" i="9" s="1"/>
  <c r="Z3" i="9"/>
  <c r="Z15" i="9" s="1"/>
  <c r="Z27" i="9" s="1"/>
  <c r="Z39" i="9" s="1"/>
  <c r="B2" i="9"/>
  <c r="AS28" i="8"/>
  <c r="AS29" i="8"/>
  <c r="AS30" i="8"/>
  <c r="AS31" i="8"/>
  <c r="AS32" i="8"/>
  <c r="AS33" i="8"/>
  <c r="AS34" i="8"/>
  <c r="AS35" i="8"/>
  <c r="AS28" i="7"/>
  <c r="AS29" i="7"/>
  <c r="AS30" i="7"/>
  <c r="AS31" i="7"/>
  <c r="AS32" i="7"/>
  <c r="AS33" i="7"/>
  <c r="AS34" i="7"/>
  <c r="AS35" i="7"/>
  <c r="AS16" i="8"/>
  <c r="AS17" i="8"/>
  <c r="AS18" i="8"/>
  <c r="AS19" i="8"/>
  <c r="AS20" i="8"/>
  <c r="AS21" i="8"/>
  <c r="AS22" i="8"/>
  <c r="AS23" i="8"/>
  <c r="AS16" i="7"/>
  <c r="AS17" i="7"/>
  <c r="AS18" i="7"/>
  <c r="AS19" i="7"/>
  <c r="AS20" i="7"/>
  <c r="AS21" i="7"/>
  <c r="AS22" i="7"/>
  <c r="AS23" i="7"/>
  <c r="AS52" i="7"/>
  <c r="AS53" i="7"/>
  <c r="AS54" i="7"/>
  <c r="AS55" i="7"/>
  <c r="AS56" i="7"/>
  <c r="AS57" i="7"/>
  <c r="AS58" i="7"/>
  <c r="AS59" i="7"/>
  <c r="AS52" i="8"/>
  <c r="AS53" i="8"/>
  <c r="AS54" i="8"/>
  <c r="AS55" i="8"/>
  <c r="AS56" i="8"/>
  <c r="AS57" i="8"/>
  <c r="AS58" i="8"/>
  <c r="AS59" i="8"/>
  <c r="AS128" i="8"/>
  <c r="AS129" i="8"/>
  <c r="AS130" i="8"/>
  <c r="AS131" i="8"/>
  <c r="AS132" i="8"/>
  <c r="AS133" i="8"/>
  <c r="AS134" i="8"/>
  <c r="AS135" i="8"/>
  <c r="AS128" i="7"/>
  <c r="AS129" i="7"/>
  <c r="AS130" i="7"/>
  <c r="AS131" i="7"/>
  <c r="AS132" i="7"/>
  <c r="AS133" i="7"/>
  <c r="AS134" i="7"/>
  <c r="AS135" i="7"/>
  <c r="AS95" i="7"/>
  <c r="AS96" i="7"/>
  <c r="AS97" i="7"/>
  <c r="AS98" i="7"/>
  <c r="AS99" i="7"/>
  <c r="AS100" i="7"/>
  <c r="AS101" i="7"/>
  <c r="AS102" i="7"/>
  <c r="AS95" i="8"/>
  <c r="AS96" i="8"/>
  <c r="AS97" i="8"/>
  <c r="AS98" i="8"/>
  <c r="AS99" i="8"/>
  <c r="AS100" i="8"/>
  <c r="AS101" i="8"/>
  <c r="AS102" i="8"/>
  <c r="AS4" i="8"/>
  <c r="AS5" i="8"/>
  <c r="AS6" i="8"/>
  <c r="AS7" i="8"/>
  <c r="AS8" i="8"/>
  <c r="AS9" i="8"/>
  <c r="AS10" i="8"/>
  <c r="AS11" i="8"/>
  <c r="AS4" i="7"/>
  <c r="AS5" i="7"/>
  <c r="AS6" i="7"/>
  <c r="AS7" i="7"/>
  <c r="AS8" i="7"/>
  <c r="AS9" i="7"/>
  <c r="AS10" i="7"/>
  <c r="AS11" i="7"/>
  <c r="E79" i="9" l="1"/>
  <c r="I79" i="9"/>
  <c r="M79" i="9"/>
  <c r="Q79" i="9"/>
  <c r="U79" i="9"/>
  <c r="BM79" i="9" s="1"/>
  <c r="E90" i="9"/>
  <c r="I90" i="9"/>
  <c r="I125" i="9" s="1"/>
  <c r="M90" i="9"/>
  <c r="M125" i="9" s="1"/>
  <c r="AA89" i="9"/>
  <c r="BL56" i="9"/>
  <c r="B78" i="9"/>
  <c r="F78" i="9"/>
  <c r="J78" i="9"/>
  <c r="N78" i="9"/>
  <c r="R78" i="9"/>
  <c r="V78" i="9"/>
  <c r="BN78" i="9" s="1"/>
  <c r="C81" i="9"/>
  <c r="G81" i="9"/>
  <c r="K81" i="9"/>
  <c r="O81" i="9"/>
  <c r="S81" i="9"/>
  <c r="AB28" i="9"/>
  <c r="D82" i="9"/>
  <c r="H82" i="9"/>
  <c r="L82" i="9"/>
  <c r="P82" i="9"/>
  <c r="T82" i="9"/>
  <c r="BL82" i="9" s="1"/>
  <c r="C12" i="9"/>
  <c r="C14" i="9" s="1"/>
  <c r="O12" i="9"/>
  <c r="AG57" i="9"/>
  <c r="AB57" i="9"/>
  <c r="AL57" i="9" s="1"/>
  <c r="U124" i="9"/>
  <c r="AA119" i="9"/>
  <c r="AI13" i="9"/>
  <c r="BH7" i="9"/>
  <c r="C79" i="9"/>
  <c r="G79" i="9"/>
  <c r="K79" i="9"/>
  <c r="O79" i="9"/>
  <c r="S79" i="9"/>
  <c r="D81" i="9"/>
  <c r="H81" i="9"/>
  <c r="L81" i="9"/>
  <c r="P81" i="9"/>
  <c r="T81" i="9"/>
  <c r="BL81" i="9" s="1"/>
  <c r="AF30" i="9"/>
  <c r="AA30" i="9"/>
  <c r="BH21" i="9"/>
  <c r="AE13" i="9"/>
  <c r="Z22" i="9"/>
  <c r="B43" i="9"/>
  <c r="F43" i="9"/>
  <c r="J43" i="9"/>
  <c r="Z31" i="9"/>
  <c r="R43" i="9"/>
  <c r="V43" i="9"/>
  <c r="E46" i="9"/>
  <c r="I46" i="9"/>
  <c r="M46" i="9"/>
  <c r="Q46" i="9"/>
  <c r="BI46" i="9" s="1"/>
  <c r="U46" i="9"/>
  <c r="AA55" i="9"/>
  <c r="AI89" i="9"/>
  <c r="AK21" i="9"/>
  <c r="BN9" i="9"/>
  <c r="AC100" i="9"/>
  <c r="BI29" i="9"/>
  <c r="B79" i="9"/>
  <c r="F79" i="9"/>
  <c r="J79" i="9"/>
  <c r="N79" i="9"/>
  <c r="BF79" i="9" s="1"/>
  <c r="R79" i="9"/>
  <c r="V79" i="9"/>
  <c r="BN79" i="9" s="1"/>
  <c r="E81" i="9"/>
  <c r="I81" i="9"/>
  <c r="M81" i="9"/>
  <c r="Q81" i="9"/>
  <c r="U81" i="9"/>
  <c r="BM81" i="9" s="1"/>
  <c r="BG9" i="9"/>
  <c r="B82" i="9"/>
  <c r="F82" i="9"/>
  <c r="J82" i="9"/>
  <c r="N82" i="9"/>
  <c r="R82" i="9"/>
  <c r="V82" i="9"/>
  <c r="BN82" i="9" s="1"/>
  <c r="Z18" i="9"/>
  <c r="Z21" i="9"/>
  <c r="D45" i="9"/>
  <c r="H45" i="9"/>
  <c r="L45" i="9"/>
  <c r="P45" i="9"/>
  <c r="T45" i="9"/>
  <c r="AC97" i="9"/>
  <c r="AD119" i="9"/>
  <c r="AH4" i="9"/>
  <c r="AA5" i="9"/>
  <c r="AB5" i="9"/>
  <c r="BF78" i="9"/>
  <c r="BG6" i="9"/>
  <c r="BG7" i="9"/>
  <c r="BL7" i="9"/>
  <c r="AH8" i="9"/>
  <c r="BI9" i="9"/>
  <c r="BH10" i="9"/>
  <c r="AB17" i="9"/>
  <c r="AL17" i="9" s="1"/>
  <c r="Z17" i="9"/>
  <c r="F42" i="9"/>
  <c r="J42" i="9"/>
  <c r="E12" i="9"/>
  <c r="AB4" i="9"/>
  <c r="BI4" i="9"/>
  <c r="BF5" i="9"/>
  <c r="BH6" i="9"/>
  <c r="BI7" i="9"/>
  <c r="AB8" i="9"/>
  <c r="AB9" i="9"/>
  <c r="BJ10" i="9"/>
  <c r="AG13" i="9"/>
  <c r="AH13" i="9"/>
  <c r="AF13" i="9"/>
  <c r="AM18" i="9"/>
  <c r="AM20" i="9"/>
  <c r="AM22" i="9"/>
  <c r="AB32" i="9"/>
  <c r="BR18" i="9"/>
  <c r="AJ22" i="9"/>
  <c r="C41" i="9"/>
  <c r="G41" i="9"/>
  <c r="K41" i="9"/>
  <c r="C42" i="9"/>
  <c r="G42" i="9"/>
  <c r="K42" i="9"/>
  <c r="O42" i="9"/>
  <c r="S42" i="9"/>
  <c r="C43" i="9"/>
  <c r="G43" i="9"/>
  <c r="K43" i="9"/>
  <c r="O43" i="9"/>
  <c r="S43" i="9"/>
  <c r="BG31" i="9"/>
  <c r="E45" i="9"/>
  <c r="I45" i="9"/>
  <c r="M45" i="9"/>
  <c r="AB33" i="9"/>
  <c r="U45" i="9"/>
  <c r="AF34" i="9"/>
  <c r="F46" i="9"/>
  <c r="J46" i="9"/>
  <c r="AA34" i="9"/>
  <c r="R46" i="9"/>
  <c r="BJ46" i="9" s="1"/>
  <c r="AG53" i="9"/>
  <c r="AB53" i="9"/>
  <c r="AI54" i="9"/>
  <c r="AA54" i="9"/>
  <c r="AA66" i="9" s="1"/>
  <c r="AH55" i="9"/>
  <c r="T90" i="9"/>
  <c r="BL90" i="9" s="1"/>
  <c r="AC88" i="9"/>
  <c r="BH88" i="9"/>
  <c r="BR22" i="9"/>
  <c r="C36" i="9"/>
  <c r="G36" i="9"/>
  <c r="K36" i="9"/>
  <c r="D41" i="9"/>
  <c r="H41" i="9"/>
  <c r="L41" i="9"/>
  <c r="P41" i="9"/>
  <c r="T41" i="9"/>
  <c r="D42" i="9"/>
  <c r="H42" i="9"/>
  <c r="L42" i="9"/>
  <c r="P42" i="9"/>
  <c r="BH42" i="9" s="1"/>
  <c r="T42" i="9"/>
  <c r="BL30" i="9"/>
  <c r="B45" i="9"/>
  <c r="F45" i="9"/>
  <c r="J45" i="9"/>
  <c r="N45" i="9"/>
  <c r="R45" i="9"/>
  <c r="V45" i="9"/>
  <c r="BF33" i="9"/>
  <c r="C46" i="9"/>
  <c r="G46" i="9"/>
  <c r="K46" i="9"/>
  <c r="O46" i="9"/>
  <c r="S46" i="9"/>
  <c r="BG34" i="9"/>
  <c r="AH52" i="9"/>
  <c r="AC52" i="9"/>
  <c r="AB55" i="9"/>
  <c r="AB56" i="9"/>
  <c r="AH89" i="9"/>
  <c r="AG18" i="9"/>
  <c r="AL18" i="9" s="1"/>
  <c r="Z45" i="9"/>
  <c r="AG22" i="9"/>
  <c r="AL22" i="9" s="1"/>
  <c r="AG31" i="9"/>
  <c r="I43" i="9"/>
  <c r="M43" i="9"/>
  <c r="C45" i="9"/>
  <c r="G45" i="9"/>
  <c r="AI33" i="9"/>
  <c r="O45" i="9"/>
  <c r="S45" i="9"/>
  <c r="BG33" i="9"/>
  <c r="D46" i="9"/>
  <c r="H46" i="9"/>
  <c r="L46" i="9"/>
  <c r="P46" i="9"/>
  <c r="BH46" i="9" s="1"/>
  <c r="T46" i="9"/>
  <c r="BH34" i="9"/>
  <c r="AB54" i="9"/>
  <c r="AE55" i="9"/>
  <c r="Z55" i="9"/>
  <c r="Z67" i="9" s="1"/>
  <c r="AF56" i="9"/>
  <c r="AF57" i="9"/>
  <c r="BL97" i="9"/>
  <c r="AC99" i="9"/>
  <c r="AB107" i="9"/>
  <c r="AC107" i="9"/>
  <c r="AH58" i="9"/>
  <c r="AH70" i="9" s="1"/>
  <c r="AC58" i="9"/>
  <c r="B90" i="9"/>
  <c r="F90" i="9"/>
  <c r="F125" i="9" s="1"/>
  <c r="J90" i="9"/>
  <c r="J125" i="9" s="1"/>
  <c r="N90" i="9"/>
  <c r="N125" i="9" s="1"/>
  <c r="R90" i="9"/>
  <c r="R125" i="9" s="1"/>
  <c r="V90" i="9"/>
  <c r="BN90" i="9" s="1"/>
  <c r="BH90" i="9"/>
  <c r="AC96" i="9"/>
  <c r="BT96" i="9" s="1"/>
  <c r="AH57" i="9"/>
  <c r="AI88" i="9"/>
  <c r="AG88" i="9"/>
  <c r="U103" i="9"/>
  <c r="AC101" i="9"/>
  <c r="U114" i="9"/>
  <c r="Z110" i="9"/>
  <c r="BL119" i="9"/>
  <c r="BJ6" i="9"/>
  <c r="BF82" i="9"/>
  <c r="BG88" i="9"/>
  <c r="AB108" i="9"/>
  <c r="AC110" i="9"/>
  <c r="AB111" i="9"/>
  <c r="BI31" i="9"/>
  <c r="BL54" i="9"/>
  <c r="BL58" i="9"/>
  <c r="AC111" i="9"/>
  <c r="BJ4" i="9"/>
  <c r="BF8" i="9"/>
  <c r="BF18" i="9"/>
  <c r="BJ18" i="9"/>
  <c r="BG30" i="9"/>
  <c r="BL53" i="9"/>
  <c r="BH54" i="9"/>
  <c r="BD78" i="9"/>
  <c r="AQ12" i="9"/>
  <c r="BC79" i="9"/>
  <c r="BH17" i="9"/>
  <c r="BF20" i="9"/>
  <c r="BJ20" i="9"/>
  <c r="BG32" i="9"/>
  <c r="AQ45" i="9"/>
  <c r="AS47" i="9"/>
  <c r="AP90" i="9"/>
  <c r="BG90" i="9" s="1"/>
  <c r="BD56" i="9"/>
  <c r="BD80" i="9" s="1"/>
  <c r="BC81" i="9"/>
  <c r="BJ22" i="9"/>
  <c r="E135" i="9"/>
  <c r="E14" i="9"/>
  <c r="AE39" i="9"/>
  <c r="AE63" i="9" s="1"/>
  <c r="AE87" i="9" s="1"/>
  <c r="AE27" i="9"/>
  <c r="AE51" i="9" s="1"/>
  <c r="AE75" i="9" s="1"/>
  <c r="C135" i="9"/>
  <c r="O135" i="9"/>
  <c r="AQ135" i="9"/>
  <c r="AQ14" i="9"/>
  <c r="G166" i="9"/>
  <c r="G156" i="9"/>
  <c r="G76" i="9"/>
  <c r="S166" i="9"/>
  <c r="S156" i="9"/>
  <c r="S76" i="9"/>
  <c r="AA4" i="9"/>
  <c r="I166" i="9"/>
  <c r="I156" i="9"/>
  <c r="I76" i="9"/>
  <c r="M166" i="9"/>
  <c r="M156" i="9"/>
  <c r="M76" i="9"/>
  <c r="U166" i="9"/>
  <c r="U156" i="9"/>
  <c r="U76" i="9"/>
  <c r="BM76" i="9" s="1"/>
  <c r="B165" i="9"/>
  <c r="B155" i="9"/>
  <c r="B77" i="9"/>
  <c r="J165" i="9"/>
  <c r="J155" i="9"/>
  <c r="J77" i="9"/>
  <c r="Z5" i="9"/>
  <c r="AB43" i="9"/>
  <c r="AB46" i="9"/>
  <c r="AB42" i="9"/>
  <c r="AB45" i="9"/>
  <c r="AB41" i="9"/>
  <c r="AB44" i="9"/>
  <c r="AB40" i="9"/>
  <c r="B166" i="9"/>
  <c r="B156" i="9"/>
  <c r="B76" i="9"/>
  <c r="F166" i="9"/>
  <c r="F156" i="9"/>
  <c r="F76" i="9"/>
  <c r="J166" i="9"/>
  <c r="J156" i="9"/>
  <c r="J76" i="9"/>
  <c r="N166" i="9"/>
  <c r="N156" i="9"/>
  <c r="N76" i="9"/>
  <c r="R166" i="9"/>
  <c r="R156" i="9"/>
  <c r="R76" i="9"/>
  <c r="V166" i="9"/>
  <c r="V156" i="9"/>
  <c r="V76" i="9"/>
  <c r="BN76" i="9" s="1"/>
  <c r="Z4" i="9"/>
  <c r="AP166" i="9"/>
  <c r="AP156" i="9"/>
  <c r="AP134" i="9"/>
  <c r="AP140" i="9" s="1"/>
  <c r="AP76" i="9"/>
  <c r="BH4" i="9"/>
  <c r="C165" i="9"/>
  <c r="C155" i="9"/>
  <c r="C77" i="9"/>
  <c r="G165" i="9"/>
  <c r="G155" i="9"/>
  <c r="G77" i="9"/>
  <c r="K165" i="9"/>
  <c r="K155" i="9"/>
  <c r="K77" i="9"/>
  <c r="O165" i="9"/>
  <c r="O155" i="9"/>
  <c r="O77" i="9"/>
  <c r="S165" i="9"/>
  <c r="S155" i="9"/>
  <c r="S77" i="9"/>
  <c r="AE5" i="9"/>
  <c r="AI5" i="9"/>
  <c r="AQ165" i="9"/>
  <c r="AQ155" i="9"/>
  <c r="AQ128" i="9"/>
  <c r="AQ77" i="9"/>
  <c r="BA5" i="9"/>
  <c r="AB6" i="9"/>
  <c r="AF6" i="9"/>
  <c r="AR129" i="9"/>
  <c r="AR78" i="9"/>
  <c r="BI78" i="9" s="1"/>
  <c r="BF6" i="9"/>
  <c r="BN6" i="9"/>
  <c r="AC7" i="9"/>
  <c r="AG7" i="9"/>
  <c r="AS130" i="9"/>
  <c r="AS79" i="9"/>
  <c r="B164" i="9"/>
  <c r="B154" i="9"/>
  <c r="B80" i="9"/>
  <c r="F164" i="9"/>
  <c r="F154" i="9"/>
  <c r="F80" i="9"/>
  <c r="J164" i="9"/>
  <c r="J154" i="9"/>
  <c r="J80" i="9"/>
  <c r="N164" i="9"/>
  <c r="N154" i="9"/>
  <c r="N80" i="9"/>
  <c r="R164" i="9"/>
  <c r="R154" i="9"/>
  <c r="R80" i="9"/>
  <c r="V164" i="9"/>
  <c r="V154" i="9"/>
  <c r="V80" i="9"/>
  <c r="BN80" i="9" s="1"/>
  <c r="Z8" i="9"/>
  <c r="AP164" i="9"/>
  <c r="AP154" i="9"/>
  <c r="AP131" i="9"/>
  <c r="AP80" i="9"/>
  <c r="AA9" i="9"/>
  <c r="AE9" i="9"/>
  <c r="AI9" i="9"/>
  <c r="AQ132" i="9"/>
  <c r="AQ81" i="9"/>
  <c r="BA9" i="9"/>
  <c r="BM9" i="9"/>
  <c r="AB10" i="9"/>
  <c r="AF10" i="9"/>
  <c r="AR133" i="9"/>
  <c r="AR82" i="9"/>
  <c r="BI82" i="9" s="1"/>
  <c r="BF10" i="9"/>
  <c r="BN10" i="9"/>
  <c r="I12" i="9"/>
  <c r="M12" i="9"/>
  <c r="Q12" i="9"/>
  <c r="U12" i="9"/>
  <c r="AO12" i="9"/>
  <c r="AS12" i="9"/>
  <c r="AH39" i="9"/>
  <c r="AH63" i="9" s="1"/>
  <c r="AH87" i="9" s="1"/>
  <c r="AH27" i="9"/>
  <c r="AH51" i="9" s="1"/>
  <c r="AH75" i="9" s="1"/>
  <c r="B24" i="9"/>
  <c r="B145" i="9" s="1"/>
  <c r="F145" i="9"/>
  <c r="F24" i="9"/>
  <c r="J24" i="9"/>
  <c r="J145" i="9" s="1"/>
  <c r="N145" i="9"/>
  <c r="N24" i="9"/>
  <c r="R24" i="9"/>
  <c r="BJ24" i="9" s="1"/>
  <c r="V145" i="9"/>
  <c r="V24" i="9"/>
  <c r="Z16" i="9"/>
  <c r="AH16" i="9"/>
  <c r="AM16" i="9" s="1"/>
  <c r="AP24" i="9"/>
  <c r="AP145" i="9" s="1"/>
  <c r="Z41" i="9"/>
  <c r="AK20" i="9"/>
  <c r="O41" i="9"/>
  <c r="S41" i="9"/>
  <c r="D43" i="9"/>
  <c r="H43" i="9"/>
  <c r="L43" i="9"/>
  <c r="AI43" i="9" s="1"/>
  <c r="P43" i="9"/>
  <c r="T43" i="9"/>
  <c r="AE4" i="9"/>
  <c r="D165" i="9"/>
  <c r="D155" i="9"/>
  <c r="D77" i="9"/>
  <c r="L165" i="9"/>
  <c r="L155" i="9"/>
  <c r="L77" i="9"/>
  <c r="Z7" i="9"/>
  <c r="AH7" i="9"/>
  <c r="AH79" i="9" s="1"/>
  <c r="AP130" i="9"/>
  <c r="AP79" i="9"/>
  <c r="C164" i="9"/>
  <c r="C154" i="9"/>
  <c r="C80" i="9"/>
  <c r="G164" i="9"/>
  <c r="G154" i="9"/>
  <c r="G80" i="9"/>
  <c r="K164" i="9"/>
  <c r="K154" i="9"/>
  <c r="K80" i="9"/>
  <c r="O164" i="9"/>
  <c r="O154" i="9"/>
  <c r="O80" i="9"/>
  <c r="S164" i="9"/>
  <c r="S154" i="9"/>
  <c r="S80" i="9"/>
  <c r="AA8" i="9"/>
  <c r="AE8" i="9"/>
  <c r="AI8" i="9"/>
  <c r="AQ154" i="9"/>
  <c r="AQ131" i="9"/>
  <c r="AQ164" i="9"/>
  <c r="AQ80" i="9"/>
  <c r="BA8" i="9"/>
  <c r="AF9" i="9"/>
  <c r="AR132" i="9"/>
  <c r="AR81" i="9"/>
  <c r="BI81" i="9" s="1"/>
  <c r="BF9" i="9"/>
  <c r="BJ9" i="9"/>
  <c r="AC10" i="9"/>
  <c r="AG10" i="9"/>
  <c r="AS133" i="9"/>
  <c r="AS82" i="9"/>
  <c r="BG10" i="9"/>
  <c r="B12" i="9"/>
  <c r="F12" i="9"/>
  <c r="J12" i="9"/>
  <c r="N12" i="9"/>
  <c r="R12" i="9"/>
  <c r="V12" i="9"/>
  <c r="AP12" i="9"/>
  <c r="BA13" i="9"/>
  <c r="AI39" i="9"/>
  <c r="AI63" i="9" s="1"/>
  <c r="AI87" i="9" s="1"/>
  <c r="AI27" i="9"/>
  <c r="AI51" i="9" s="1"/>
  <c r="AI75" i="9" s="1"/>
  <c r="C24" i="9"/>
  <c r="G24" i="9"/>
  <c r="G145" i="9" s="1"/>
  <c r="K24" i="9"/>
  <c r="O24" i="9"/>
  <c r="O145" i="9" s="1"/>
  <c r="S24" i="9"/>
  <c r="S145" i="9" s="1"/>
  <c r="AE16" i="9"/>
  <c r="AQ24" i="9"/>
  <c r="BH16" i="9"/>
  <c r="BA16" i="9"/>
  <c r="BR16" i="9" s="1"/>
  <c r="AM17" i="9"/>
  <c r="AI18" i="9"/>
  <c r="Z42" i="9"/>
  <c r="Z20" i="9"/>
  <c r="AB20" i="9"/>
  <c r="AL20" i="9" s="1"/>
  <c r="AE20" i="9"/>
  <c r="BH41" i="9"/>
  <c r="E42" i="9"/>
  <c r="I42" i="9"/>
  <c r="M42" i="9"/>
  <c r="Q42" i="9"/>
  <c r="BI42" i="9" s="1"/>
  <c r="U42" i="9"/>
  <c r="Q43" i="9"/>
  <c r="U43" i="9"/>
  <c r="AR43" i="9"/>
  <c r="K166" i="9"/>
  <c r="K156" i="9"/>
  <c r="K76" i="9"/>
  <c r="H165" i="9"/>
  <c r="H155" i="9"/>
  <c r="H77" i="9"/>
  <c r="P165" i="9"/>
  <c r="P155" i="9"/>
  <c r="P77" i="9"/>
  <c r="T165" i="9"/>
  <c r="T155" i="9"/>
  <c r="T77" i="9"/>
  <c r="BL77" i="9" s="1"/>
  <c r="AF5" i="9"/>
  <c r="AR165" i="9"/>
  <c r="AR155" i="9"/>
  <c r="AR128" i="9"/>
  <c r="AR77" i="9"/>
  <c r="AC6" i="9"/>
  <c r="BT6" i="9" s="1"/>
  <c r="AG6" i="9"/>
  <c r="AS129" i="9"/>
  <c r="AS78" i="9"/>
  <c r="BJ78" i="9" s="1"/>
  <c r="D166" i="9"/>
  <c r="D156" i="9"/>
  <c r="D76" i="9"/>
  <c r="H166" i="9"/>
  <c r="H156" i="9"/>
  <c r="H76" i="9"/>
  <c r="L166" i="9"/>
  <c r="L156" i="9"/>
  <c r="L76" i="9"/>
  <c r="P156" i="9"/>
  <c r="P166" i="9"/>
  <c r="P76" i="9"/>
  <c r="T166" i="9"/>
  <c r="T156" i="9"/>
  <c r="T76" i="9"/>
  <c r="BL76" i="9" s="1"/>
  <c r="AF4" i="9"/>
  <c r="AR166" i="9"/>
  <c r="AR156" i="9"/>
  <c r="AR134" i="9"/>
  <c r="AR140" i="9" s="1"/>
  <c r="AR76" i="9"/>
  <c r="BN4" i="9"/>
  <c r="BR4" i="9"/>
  <c r="E165" i="9"/>
  <c r="E155" i="9"/>
  <c r="E77" i="9"/>
  <c r="I165" i="9"/>
  <c r="I155" i="9"/>
  <c r="I77" i="9"/>
  <c r="M165" i="9"/>
  <c r="M155" i="9"/>
  <c r="M77" i="9"/>
  <c r="Q165" i="9"/>
  <c r="Q155" i="9"/>
  <c r="Q77" i="9"/>
  <c r="U165" i="9"/>
  <c r="U155" i="9"/>
  <c r="U77" i="9"/>
  <c r="BM77" i="9" s="1"/>
  <c r="AC5" i="9"/>
  <c r="AG5" i="9"/>
  <c r="AO165" i="9"/>
  <c r="AO155" i="9"/>
  <c r="AO77" i="9"/>
  <c r="AS155" i="9"/>
  <c r="AS165" i="9"/>
  <c r="AS128" i="9"/>
  <c r="AS77" i="9"/>
  <c r="Z6" i="9"/>
  <c r="AH6" i="9"/>
  <c r="AP129" i="9"/>
  <c r="AP78" i="9"/>
  <c r="BG78" i="9" s="1"/>
  <c r="BL6" i="9"/>
  <c r="AA7" i="9"/>
  <c r="AE7" i="9"/>
  <c r="AI7" i="9"/>
  <c r="AQ130" i="9"/>
  <c r="AQ79" i="9"/>
  <c r="BH79" i="9" s="1"/>
  <c r="BA7" i="9"/>
  <c r="BM7" i="9"/>
  <c r="D164" i="9"/>
  <c r="D154" i="9"/>
  <c r="D80" i="9"/>
  <c r="H164" i="9"/>
  <c r="H154" i="9"/>
  <c r="H80" i="9"/>
  <c r="L154" i="9"/>
  <c r="L164" i="9"/>
  <c r="L80" i="9"/>
  <c r="P164" i="9"/>
  <c r="P154" i="9"/>
  <c r="P80" i="9"/>
  <c r="T164" i="9"/>
  <c r="T154" i="9"/>
  <c r="T80" i="9"/>
  <c r="BL80" i="9" s="1"/>
  <c r="AF8" i="9"/>
  <c r="AF80" i="9" s="1"/>
  <c r="AR164" i="9"/>
  <c r="AR154" i="9"/>
  <c r="AR131" i="9"/>
  <c r="AR80" i="9"/>
  <c r="BN8" i="9"/>
  <c r="AC9" i="9"/>
  <c r="AG9" i="9"/>
  <c r="AG81" i="9" s="1"/>
  <c r="BF81" i="9"/>
  <c r="AS132" i="9"/>
  <c r="AS81" i="9"/>
  <c r="BJ81" i="9" s="1"/>
  <c r="Z10" i="9"/>
  <c r="AH10" i="9"/>
  <c r="AH82" i="9" s="1"/>
  <c r="AP133" i="9"/>
  <c r="AP82" i="9"/>
  <c r="BG82" i="9" s="1"/>
  <c r="BL10" i="9"/>
  <c r="BT10" i="9"/>
  <c r="BA11" i="9"/>
  <c r="G12" i="9"/>
  <c r="K12" i="9"/>
  <c r="S12" i="9"/>
  <c r="AF39" i="9"/>
  <c r="AF63" i="9" s="1"/>
  <c r="AF87" i="9" s="1"/>
  <c r="AF27" i="9"/>
  <c r="AF51" i="9" s="1"/>
  <c r="AF75" i="9" s="1"/>
  <c r="D24" i="9"/>
  <c r="H24" i="9"/>
  <c r="H145" i="9" s="1"/>
  <c r="L24" i="9"/>
  <c r="P24" i="9"/>
  <c r="T24" i="9"/>
  <c r="AB16" i="9"/>
  <c r="AF16" i="9"/>
  <c r="AK16" i="9" s="1"/>
  <c r="AJ18" i="9"/>
  <c r="AM19" i="9"/>
  <c r="BH19" i="9"/>
  <c r="BH20" i="9"/>
  <c r="BA20" i="9"/>
  <c r="BR20" i="9" s="1"/>
  <c r="AM21" i="9"/>
  <c r="AK30" i="9"/>
  <c r="R42" i="9"/>
  <c r="AS43" i="9"/>
  <c r="BG45" i="9"/>
  <c r="AH46" i="9"/>
  <c r="C166" i="9"/>
  <c r="C156" i="9"/>
  <c r="C76" i="9"/>
  <c r="O166" i="9"/>
  <c r="O156" i="9"/>
  <c r="O76" i="9"/>
  <c r="AI4" i="9"/>
  <c r="AQ166" i="9"/>
  <c r="AQ156" i="9"/>
  <c r="AQ134" i="9"/>
  <c r="AQ140" i="9" s="1"/>
  <c r="AQ76" i="9"/>
  <c r="BH76" i="9" s="1"/>
  <c r="E166" i="9"/>
  <c r="E156" i="9"/>
  <c r="E76" i="9"/>
  <c r="Q166" i="9"/>
  <c r="Q156" i="9"/>
  <c r="Q76" i="9"/>
  <c r="AC4" i="9"/>
  <c r="AG4" i="9"/>
  <c r="AO166" i="9"/>
  <c r="AO156" i="9"/>
  <c r="AO76" i="9"/>
  <c r="AS166" i="9"/>
  <c r="AS156" i="9"/>
  <c r="AS134" i="9"/>
  <c r="AS140" i="9" s="1"/>
  <c r="AS76" i="9"/>
  <c r="BG4" i="9"/>
  <c r="F165" i="9"/>
  <c r="F155" i="9"/>
  <c r="F77" i="9"/>
  <c r="N155" i="9"/>
  <c r="N165" i="9"/>
  <c r="N77" i="9"/>
  <c r="R165" i="9"/>
  <c r="R155" i="9"/>
  <c r="R77" i="9"/>
  <c r="V165" i="9"/>
  <c r="V155" i="9"/>
  <c r="V77" i="9"/>
  <c r="BN77" i="9" s="1"/>
  <c r="AH5" i="9"/>
  <c r="AP165" i="9"/>
  <c r="AP155" i="9"/>
  <c r="AP128" i="9"/>
  <c r="AP77" i="9"/>
  <c r="BH5" i="9"/>
  <c r="AA6" i="9"/>
  <c r="AE6" i="9"/>
  <c r="AI6" i="9"/>
  <c r="AI78" i="9" s="1"/>
  <c r="AQ129" i="9"/>
  <c r="AQ78" i="9"/>
  <c r="BH78" i="9" s="1"/>
  <c r="BA6" i="9"/>
  <c r="BI6" i="9"/>
  <c r="BM6" i="9"/>
  <c r="AB7" i="9"/>
  <c r="AF7" i="9"/>
  <c r="AR130" i="9"/>
  <c r="AR79" i="9"/>
  <c r="BF7" i="9"/>
  <c r="BJ7" i="9"/>
  <c r="BN7" i="9"/>
  <c r="E164" i="9"/>
  <c r="E154" i="9"/>
  <c r="E80" i="9"/>
  <c r="I164" i="9"/>
  <c r="I154" i="9"/>
  <c r="I80" i="9"/>
  <c r="M164" i="9"/>
  <c r="M154" i="9"/>
  <c r="M80" i="9"/>
  <c r="Q164" i="9"/>
  <c r="Q154" i="9"/>
  <c r="Q80" i="9"/>
  <c r="U164" i="9"/>
  <c r="U154" i="9"/>
  <c r="U80" i="9"/>
  <c r="BM80" i="9" s="1"/>
  <c r="AC8" i="9"/>
  <c r="BT8" i="9" s="1"/>
  <c r="AG8" i="9"/>
  <c r="AO164" i="9"/>
  <c r="AO154" i="9"/>
  <c r="AO80" i="9"/>
  <c r="AS164" i="9"/>
  <c r="AS154" i="9"/>
  <c r="AS131" i="9"/>
  <c r="AS80" i="9"/>
  <c r="BG8" i="9"/>
  <c r="Z9" i="9"/>
  <c r="AH9" i="9"/>
  <c r="AH81" i="9" s="1"/>
  <c r="AL9" i="9"/>
  <c r="AP132" i="9"/>
  <c r="AP81" i="9"/>
  <c r="BH9" i="9"/>
  <c r="BL9" i="9"/>
  <c r="AA10" i="9"/>
  <c r="AE10" i="9"/>
  <c r="AI10" i="9"/>
  <c r="AQ133" i="9"/>
  <c r="AQ82" i="9"/>
  <c r="BH82" i="9" s="1"/>
  <c r="BA10" i="9"/>
  <c r="BI10" i="9"/>
  <c r="BM10" i="9"/>
  <c r="D12" i="9"/>
  <c r="H12" i="9"/>
  <c r="L12" i="9"/>
  <c r="P12" i="9"/>
  <c r="T12" i="9"/>
  <c r="AR12" i="9"/>
  <c r="AG39" i="9"/>
  <c r="AG63" i="9" s="1"/>
  <c r="AG87" i="9" s="1"/>
  <c r="AG27" i="9"/>
  <c r="AG51" i="9" s="1"/>
  <c r="AG75" i="9" s="1"/>
  <c r="E24" i="9"/>
  <c r="E145" i="9" s="1"/>
  <c r="I24" i="9"/>
  <c r="Z40" i="9"/>
  <c r="M24" i="9"/>
  <c r="M145" i="9" s="1"/>
  <c r="Q24" i="9"/>
  <c r="Q145" i="9" s="1"/>
  <c r="U24" i="9"/>
  <c r="U145" i="9" s="1"/>
  <c r="AC24" i="9"/>
  <c r="AG16" i="9"/>
  <c r="BF16" i="9"/>
  <c r="AO24" i="9"/>
  <c r="AO145" i="9" s="1"/>
  <c r="AS144" i="9"/>
  <c r="AS143" i="9"/>
  <c r="BG16" i="9"/>
  <c r="AK17" i="9"/>
  <c r="AK19" i="9"/>
  <c r="BR19" i="9"/>
  <c r="Z44" i="9"/>
  <c r="AL21" i="9"/>
  <c r="AS42" i="9"/>
  <c r="C87" i="9"/>
  <c r="C63" i="9"/>
  <c r="G87" i="9"/>
  <c r="G63" i="9"/>
  <c r="K87" i="9"/>
  <c r="K63" i="9"/>
  <c r="O87" i="9"/>
  <c r="O63" i="9"/>
  <c r="S87" i="9"/>
  <c r="S63" i="9"/>
  <c r="W87" i="9"/>
  <c r="W63" i="9"/>
  <c r="D151" i="9"/>
  <c r="H151" i="9"/>
  <c r="L151" i="9"/>
  <c r="P151" i="9"/>
  <c r="T151" i="9"/>
  <c r="AF28" i="9"/>
  <c r="AR151" i="9"/>
  <c r="E150" i="9"/>
  <c r="I150" i="9"/>
  <c r="M150" i="9"/>
  <c r="Q150" i="9"/>
  <c r="U150" i="9"/>
  <c r="AC29" i="9"/>
  <c r="BT29" i="9" s="1"/>
  <c r="AG29" i="9"/>
  <c r="AG65" i="9" s="1"/>
  <c r="AO150" i="9"/>
  <c r="AS150" i="9"/>
  <c r="Z30" i="9"/>
  <c r="AH30" i="9"/>
  <c r="AA31" i="9"/>
  <c r="AA67" i="9" s="1"/>
  <c r="AE31" i="9"/>
  <c r="AJ31" i="9" s="1"/>
  <c r="AI31" i="9"/>
  <c r="BA31" i="9"/>
  <c r="D149" i="9"/>
  <c r="H149" i="9"/>
  <c r="L149" i="9"/>
  <c r="P149" i="9"/>
  <c r="T149" i="9"/>
  <c r="AF32" i="9"/>
  <c r="AR149" i="9"/>
  <c r="AC33" i="9"/>
  <c r="BT33" i="9" s="1"/>
  <c r="AG33" i="9"/>
  <c r="AL33" i="9" s="1"/>
  <c r="Z34" i="9"/>
  <c r="AH34" i="9"/>
  <c r="BA35" i="9"/>
  <c r="BA47" i="9" s="1"/>
  <c r="O36" i="9"/>
  <c r="S36" i="9"/>
  <c r="AQ36" i="9"/>
  <c r="D40" i="9"/>
  <c r="H40" i="9"/>
  <c r="L40" i="9"/>
  <c r="P40" i="9"/>
  <c r="T40" i="9"/>
  <c r="AR40" i="9"/>
  <c r="B42" i="9"/>
  <c r="N42" i="9"/>
  <c r="V42" i="9"/>
  <c r="AP42" i="9"/>
  <c r="BG42" i="9" s="1"/>
  <c r="E43" i="9"/>
  <c r="D44" i="9"/>
  <c r="H44" i="9"/>
  <c r="L44" i="9"/>
  <c r="P44" i="9"/>
  <c r="T44" i="9"/>
  <c r="AR44" i="9"/>
  <c r="K45" i="9"/>
  <c r="B46" i="9"/>
  <c r="N46" i="9"/>
  <c r="V46" i="9"/>
  <c r="Z46" i="9"/>
  <c r="AP46" i="9"/>
  <c r="E161" i="9"/>
  <c r="E60" i="9"/>
  <c r="E64" i="9"/>
  <c r="I161" i="9"/>
  <c r="I60" i="9"/>
  <c r="I64" i="9"/>
  <c r="M161" i="9"/>
  <c r="M60" i="9"/>
  <c r="M64" i="9"/>
  <c r="Q161" i="9"/>
  <c r="Q60" i="9"/>
  <c r="Q64" i="9"/>
  <c r="U161" i="9"/>
  <c r="U60" i="9"/>
  <c r="U64" i="9"/>
  <c r="BM64" i="9" s="1"/>
  <c r="AG52" i="9"/>
  <c r="AO161" i="9"/>
  <c r="AO60" i="9"/>
  <c r="AO64" i="9"/>
  <c r="AS161" i="9"/>
  <c r="AS60" i="9"/>
  <c r="AS64" i="9"/>
  <c r="BA52" i="9"/>
  <c r="BI52" i="9"/>
  <c r="BM52" i="9"/>
  <c r="D160" i="9"/>
  <c r="D65" i="9"/>
  <c r="H160" i="9"/>
  <c r="H65" i="9"/>
  <c r="L160" i="9"/>
  <c r="L65" i="9"/>
  <c r="P160" i="9"/>
  <c r="P65" i="9"/>
  <c r="T160" i="9"/>
  <c r="T65" i="9"/>
  <c r="BL65" i="9" s="1"/>
  <c r="AR160" i="9"/>
  <c r="BM53" i="9"/>
  <c r="E66" i="9"/>
  <c r="I66" i="9"/>
  <c r="M66" i="9"/>
  <c r="U66" i="9"/>
  <c r="BM66" i="9" s="1"/>
  <c r="AR66" i="9"/>
  <c r="BD66" i="9"/>
  <c r="I69" i="9"/>
  <c r="M69" i="9"/>
  <c r="AB69" i="9"/>
  <c r="AE17" i="9"/>
  <c r="AJ17" i="9" s="1"/>
  <c r="AI17" i="9"/>
  <c r="BA17" i="9"/>
  <c r="BR17" i="9" s="1"/>
  <c r="AG19" i="9"/>
  <c r="AL19" i="9" s="1"/>
  <c r="AE21" i="9"/>
  <c r="AI21" i="9"/>
  <c r="BA21" i="9"/>
  <c r="BR21" i="9" s="1"/>
  <c r="D87" i="9"/>
  <c r="D63" i="9"/>
  <c r="H87" i="9"/>
  <c r="H63" i="9"/>
  <c r="L87" i="9"/>
  <c r="L63" i="9"/>
  <c r="P87" i="9"/>
  <c r="P63" i="9"/>
  <c r="T87" i="9"/>
  <c r="T63" i="9"/>
  <c r="X87" i="9"/>
  <c r="X63" i="9"/>
  <c r="E151" i="9"/>
  <c r="I151" i="9"/>
  <c r="M151" i="9"/>
  <c r="Q151" i="9"/>
  <c r="U151" i="9"/>
  <c r="AC28" i="9"/>
  <c r="BT28" i="9" s="1"/>
  <c r="AG28" i="9"/>
  <c r="AO151" i="9"/>
  <c r="AS151" i="9"/>
  <c r="B150" i="9"/>
  <c r="F150" i="9"/>
  <c r="J150" i="9"/>
  <c r="N150" i="9"/>
  <c r="R150" i="9"/>
  <c r="V150" i="9"/>
  <c r="Z29" i="9"/>
  <c r="AH29" i="9"/>
  <c r="AP150" i="9"/>
  <c r="BH29" i="9"/>
  <c r="BL29" i="9"/>
  <c r="AE30" i="9"/>
  <c r="AI30" i="9"/>
  <c r="BA30" i="9"/>
  <c r="BI30" i="9"/>
  <c r="BM30" i="9"/>
  <c r="AB31" i="9"/>
  <c r="AF31" i="9"/>
  <c r="BF31" i="9"/>
  <c r="BJ31" i="9"/>
  <c r="BN31" i="9"/>
  <c r="E149" i="9"/>
  <c r="I149" i="9"/>
  <c r="M149" i="9"/>
  <c r="Q149" i="9"/>
  <c r="U149" i="9"/>
  <c r="AC32" i="9"/>
  <c r="AG32" i="9"/>
  <c r="AL32" i="9" s="1"/>
  <c r="AO149" i="9"/>
  <c r="AS149" i="9"/>
  <c r="Z33" i="9"/>
  <c r="AH33" i="9"/>
  <c r="BH33" i="9"/>
  <c r="BL33" i="9"/>
  <c r="AE34" i="9"/>
  <c r="AI34" i="9"/>
  <c r="BA34" i="9"/>
  <c r="BI34" i="9"/>
  <c r="BM34" i="9"/>
  <c r="D36" i="9"/>
  <c r="H36" i="9"/>
  <c r="L36" i="9"/>
  <c r="P36" i="9"/>
  <c r="T36" i="9"/>
  <c r="AR36" i="9"/>
  <c r="E40" i="9"/>
  <c r="I40" i="9"/>
  <c r="M40" i="9"/>
  <c r="Q40" i="9"/>
  <c r="U40" i="9"/>
  <c r="AR41" i="9"/>
  <c r="N43" i="9"/>
  <c r="Z43" i="9"/>
  <c r="AP43" i="9"/>
  <c r="E44" i="9"/>
  <c r="I44" i="9"/>
  <c r="M44" i="9"/>
  <c r="Q44" i="9"/>
  <c r="U44" i="9"/>
  <c r="AS44" i="9"/>
  <c r="AR45" i="9"/>
  <c r="AP47" i="9"/>
  <c r="B161" i="9"/>
  <c r="B60" i="9"/>
  <c r="B64" i="9"/>
  <c r="F161" i="9"/>
  <c r="F60" i="9"/>
  <c r="F64" i="9"/>
  <c r="J161" i="9"/>
  <c r="J60" i="9"/>
  <c r="J64" i="9"/>
  <c r="N161" i="9"/>
  <c r="N60" i="9"/>
  <c r="N64" i="9"/>
  <c r="R161" i="9"/>
  <c r="R60" i="9"/>
  <c r="R64" i="9"/>
  <c r="V161" i="9"/>
  <c r="V60" i="9"/>
  <c r="BN60" i="9" s="1"/>
  <c r="V64" i="9"/>
  <c r="BN64" i="9" s="1"/>
  <c r="Z52" i="9"/>
  <c r="AP161" i="9"/>
  <c r="AP60" i="9"/>
  <c r="AP64" i="9"/>
  <c r="BD60" i="9"/>
  <c r="BF52" i="9"/>
  <c r="BJ52" i="9"/>
  <c r="BN52" i="9"/>
  <c r="E160" i="9"/>
  <c r="E65" i="9"/>
  <c r="I160" i="9"/>
  <c r="I65" i="9"/>
  <c r="M160" i="9"/>
  <c r="M65" i="9"/>
  <c r="Q160" i="9"/>
  <c r="Q65" i="9"/>
  <c r="U160" i="9"/>
  <c r="U65" i="9"/>
  <c r="BM65" i="9" s="1"/>
  <c r="AC53" i="9"/>
  <c r="AH53" i="9"/>
  <c r="AH65" i="9" s="1"/>
  <c r="AO160" i="9"/>
  <c r="AS65" i="9"/>
  <c r="B66" i="9"/>
  <c r="F66" i="9"/>
  <c r="J66" i="9"/>
  <c r="N66" i="9"/>
  <c r="R66" i="9"/>
  <c r="V66" i="9"/>
  <c r="BN66" i="9" s="1"/>
  <c r="AO66" i="9"/>
  <c r="AS66" i="9"/>
  <c r="F67" i="9"/>
  <c r="J67" i="9"/>
  <c r="R67" i="9"/>
  <c r="V67" i="9"/>
  <c r="BN67" i="9" s="1"/>
  <c r="AF68" i="9"/>
  <c r="F68" i="9"/>
  <c r="J68" i="9"/>
  <c r="N68" i="9"/>
  <c r="R68" i="9"/>
  <c r="V68" i="9"/>
  <c r="BN68" i="9" s="1"/>
  <c r="F69" i="9"/>
  <c r="J69" i="9"/>
  <c r="AS145" i="9"/>
  <c r="BI16" i="9"/>
  <c r="AA18" i="9"/>
  <c r="AK18" i="9" s="1"/>
  <c r="Z19" i="9"/>
  <c r="AJ19" i="9" s="1"/>
  <c r="AA22" i="9"/>
  <c r="AK22" i="9" s="1"/>
  <c r="E87" i="9"/>
  <c r="E63" i="9"/>
  <c r="I87" i="9"/>
  <c r="I63" i="9"/>
  <c r="M87" i="9"/>
  <c r="M63" i="9"/>
  <c r="Q87" i="9"/>
  <c r="Q63" i="9"/>
  <c r="U87" i="9"/>
  <c r="U63" i="9"/>
  <c r="Y87" i="9"/>
  <c r="Y63" i="9"/>
  <c r="B151" i="9"/>
  <c r="F151" i="9"/>
  <c r="J151" i="9"/>
  <c r="N151" i="9"/>
  <c r="R151" i="9"/>
  <c r="V151" i="9"/>
  <c r="Z28" i="9"/>
  <c r="AH28" i="9"/>
  <c r="AP151" i="9"/>
  <c r="BL28" i="9"/>
  <c r="C150" i="9"/>
  <c r="G150" i="9"/>
  <c r="K150" i="9"/>
  <c r="O150" i="9"/>
  <c r="S150" i="9"/>
  <c r="AA29" i="9"/>
  <c r="AE29" i="9"/>
  <c r="AI29" i="9"/>
  <c r="AQ150" i="9"/>
  <c r="BA29" i="9"/>
  <c r="BM29" i="9"/>
  <c r="AB30" i="9"/>
  <c r="BF30" i="9"/>
  <c r="BJ30" i="9"/>
  <c r="AC31" i="9"/>
  <c r="B149" i="9"/>
  <c r="F149" i="9"/>
  <c r="J149" i="9"/>
  <c r="N149" i="9"/>
  <c r="R149" i="9"/>
  <c r="V149" i="9"/>
  <c r="Z32" i="9"/>
  <c r="AH32" i="9"/>
  <c r="AP149" i="9"/>
  <c r="BL32" i="9"/>
  <c r="AA33" i="9"/>
  <c r="AE33" i="9"/>
  <c r="BA33" i="9"/>
  <c r="BI33" i="9"/>
  <c r="BM33" i="9"/>
  <c r="AB34" i="9"/>
  <c r="BF34" i="9"/>
  <c r="BJ34" i="9"/>
  <c r="E36" i="9"/>
  <c r="I36" i="9"/>
  <c r="M36" i="9"/>
  <c r="Q36" i="9"/>
  <c r="U36" i="9"/>
  <c r="AO36" i="9"/>
  <c r="AS36" i="9"/>
  <c r="B40" i="9"/>
  <c r="F40" i="9"/>
  <c r="J40" i="9"/>
  <c r="N40" i="9"/>
  <c r="R40" i="9"/>
  <c r="V40" i="9"/>
  <c r="AP40" i="9"/>
  <c r="E41" i="9"/>
  <c r="I41" i="9"/>
  <c r="M41" i="9"/>
  <c r="Q41" i="9"/>
  <c r="U41" i="9"/>
  <c r="AS41" i="9"/>
  <c r="AQ43" i="9"/>
  <c r="B44" i="9"/>
  <c r="F44" i="9"/>
  <c r="J44" i="9"/>
  <c r="N44" i="9"/>
  <c r="R44" i="9"/>
  <c r="V44" i="9"/>
  <c r="AP44" i="9"/>
  <c r="Q45" i="9"/>
  <c r="AS45" i="9"/>
  <c r="C161" i="9"/>
  <c r="C60" i="9"/>
  <c r="C64" i="9"/>
  <c r="G161" i="9"/>
  <c r="G60" i="9"/>
  <c r="G64" i="9"/>
  <c r="K161" i="9"/>
  <c r="K60" i="9"/>
  <c r="K64" i="9"/>
  <c r="O161" i="9"/>
  <c r="O60" i="9"/>
  <c r="O64" i="9"/>
  <c r="S161" i="9"/>
  <c r="S60" i="9"/>
  <c r="S64" i="9"/>
  <c r="AA52" i="9"/>
  <c r="AE52" i="9"/>
  <c r="AI52" i="9"/>
  <c r="AQ161" i="9"/>
  <c r="AQ60" i="9"/>
  <c r="AQ64" i="9"/>
  <c r="BC60" i="9"/>
  <c r="BC52" i="9"/>
  <c r="BG52" i="9"/>
  <c r="B160" i="9"/>
  <c r="B65" i="9"/>
  <c r="AE53" i="9"/>
  <c r="F160" i="9"/>
  <c r="F65" i="9"/>
  <c r="J160" i="9"/>
  <c r="J65" i="9"/>
  <c r="N160" i="9"/>
  <c r="N65" i="9"/>
  <c r="R160" i="9"/>
  <c r="R65" i="9"/>
  <c r="V160" i="9"/>
  <c r="V65" i="9"/>
  <c r="BN65" i="9" s="1"/>
  <c r="Z53" i="9"/>
  <c r="C66" i="9"/>
  <c r="G66" i="9"/>
  <c r="AI66" i="9"/>
  <c r="S66" i="9"/>
  <c r="AP66" i="9"/>
  <c r="C67" i="9"/>
  <c r="G67" i="9"/>
  <c r="K67" i="9"/>
  <c r="S67" i="9"/>
  <c r="AP68" i="9"/>
  <c r="BJ16" i="9"/>
  <c r="AR24" i="9"/>
  <c r="AR145" i="9" s="1"/>
  <c r="B87" i="9"/>
  <c r="B63" i="9"/>
  <c r="F87" i="9"/>
  <c r="F63" i="9"/>
  <c r="J87" i="9"/>
  <c r="J63" i="9"/>
  <c r="N87" i="9"/>
  <c r="N63" i="9"/>
  <c r="R87" i="9"/>
  <c r="R63" i="9"/>
  <c r="V87" i="9"/>
  <c r="V63" i="9"/>
  <c r="C151" i="9"/>
  <c r="G151" i="9"/>
  <c r="K151" i="9"/>
  <c r="O151" i="9"/>
  <c r="S151" i="9"/>
  <c r="AA28" i="9"/>
  <c r="AE28" i="9"/>
  <c r="AI28" i="9"/>
  <c r="AQ151" i="9"/>
  <c r="BA28" i="9"/>
  <c r="BI28" i="9"/>
  <c r="BM28" i="9"/>
  <c r="D150" i="9"/>
  <c r="H150" i="9"/>
  <c r="L150" i="9"/>
  <c r="P150" i="9"/>
  <c r="T150" i="9"/>
  <c r="AB29" i="9"/>
  <c r="AL29" i="9" s="1"/>
  <c r="AF29" i="9"/>
  <c r="AR150" i="9"/>
  <c r="BF29" i="9"/>
  <c r="BJ29" i="9"/>
  <c r="BN29" i="9"/>
  <c r="AC30" i="9"/>
  <c r="AG30" i="9"/>
  <c r="AH31" i="9"/>
  <c r="AH67" i="9" s="1"/>
  <c r="BL31" i="9"/>
  <c r="C149" i="9"/>
  <c r="G149" i="9"/>
  <c r="K149" i="9"/>
  <c r="O149" i="9"/>
  <c r="S149" i="9"/>
  <c r="AA32" i="9"/>
  <c r="AK32" i="9" s="1"/>
  <c r="AE32" i="9"/>
  <c r="AI32" i="9"/>
  <c r="AQ149" i="9"/>
  <c r="BA32" i="9"/>
  <c r="BI32" i="9"/>
  <c r="BM32" i="9"/>
  <c r="AF33" i="9"/>
  <c r="BN33" i="9"/>
  <c r="AC34" i="9"/>
  <c r="AG34" i="9"/>
  <c r="B36" i="9"/>
  <c r="F36" i="9"/>
  <c r="J36" i="9"/>
  <c r="N36" i="9"/>
  <c r="R36" i="9"/>
  <c r="V36" i="9"/>
  <c r="AP36" i="9"/>
  <c r="C40" i="9"/>
  <c r="G40" i="9"/>
  <c r="K40" i="9"/>
  <c r="O40" i="9"/>
  <c r="S40" i="9"/>
  <c r="AQ40" i="9"/>
  <c r="BH40" i="9" s="1"/>
  <c r="B41" i="9"/>
  <c r="F41" i="9"/>
  <c r="J41" i="9"/>
  <c r="N41" i="9"/>
  <c r="R41" i="9"/>
  <c r="V41" i="9"/>
  <c r="AP41" i="9"/>
  <c r="C44" i="9"/>
  <c r="G44" i="9"/>
  <c r="K44" i="9"/>
  <c r="O44" i="9"/>
  <c r="S44" i="9"/>
  <c r="AQ44" i="9"/>
  <c r="BH44" i="9" s="1"/>
  <c r="D161" i="9"/>
  <c r="D64" i="9"/>
  <c r="D60" i="9"/>
  <c r="H161" i="9"/>
  <c r="H64" i="9"/>
  <c r="H60" i="9"/>
  <c r="H72" i="9" s="1"/>
  <c r="L161" i="9"/>
  <c r="L64" i="9"/>
  <c r="L60" i="9"/>
  <c r="L72" i="9" s="1"/>
  <c r="P161" i="9"/>
  <c r="P64" i="9"/>
  <c r="P60" i="9"/>
  <c r="T161" i="9"/>
  <c r="T64" i="9"/>
  <c r="BL64" i="9" s="1"/>
  <c r="T60" i="9"/>
  <c r="AB52" i="9"/>
  <c r="AF52" i="9"/>
  <c r="AR161" i="9"/>
  <c r="AR64" i="9"/>
  <c r="BI64" i="9" s="1"/>
  <c r="AR60" i="9"/>
  <c r="BM60" i="9"/>
  <c r="BD52" i="9"/>
  <c r="BD76" i="9" s="1"/>
  <c r="BH52" i="9"/>
  <c r="BL52" i="9"/>
  <c r="C160" i="9"/>
  <c r="C65" i="9"/>
  <c r="G160" i="9"/>
  <c r="G65" i="9"/>
  <c r="K160" i="9"/>
  <c r="K65" i="9"/>
  <c r="AI53" i="9"/>
  <c r="O160" i="9"/>
  <c r="O65" i="9"/>
  <c r="S160" i="9"/>
  <c r="S65" i="9"/>
  <c r="AA53" i="9"/>
  <c r="AF53" i="9"/>
  <c r="AF65" i="9" s="1"/>
  <c r="D66" i="9"/>
  <c r="H66" i="9"/>
  <c r="L66" i="9"/>
  <c r="P66" i="9"/>
  <c r="T66" i="9"/>
  <c r="BL66" i="9" s="1"/>
  <c r="D67" i="9"/>
  <c r="L67" i="9"/>
  <c r="P67" i="9"/>
  <c r="T67" i="9"/>
  <c r="BL67" i="9" s="1"/>
  <c r="AQ67" i="9"/>
  <c r="BC67" i="9"/>
  <c r="AH69" i="9"/>
  <c r="BC69" i="9"/>
  <c r="AP160" i="9"/>
  <c r="BF53" i="9"/>
  <c r="BJ53" i="9"/>
  <c r="AC54" i="9"/>
  <c r="AG54" i="9"/>
  <c r="BA54" i="9"/>
  <c r="BI54" i="9"/>
  <c r="AF55" i="9"/>
  <c r="AF67" i="9" s="1"/>
  <c r="BD55" i="9"/>
  <c r="BD79" i="9" s="1"/>
  <c r="BH55" i="9"/>
  <c r="BL55" i="9"/>
  <c r="C159" i="9"/>
  <c r="G159" i="9"/>
  <c r="K159" i="9"/>
  <c r="O159" i="9"/>
  <c r="S159" i="9"/>
  <c r="AA56" i="9"/>
  <c r="AE56" i="9"/>
  <c r="AI56" i="9"/>
  <c r="AQ159" i="9"/>
  <c r="BC56" i="9"/>
  <c r="BC80" i="9" s="1"/>
  <c r="BG56" i="9"/>
  <c r="N69" i="9"/>
  <c r="R69" i="9"/>
  <c r="V69" i="9"/>
  <c r="BN69" i="9" s="1"/>
  <c r="Z57" i="9"/>
  <c r="AP69" i="9"/>
  <c r="E70" i="9"/>
  <c r="I70" i="9"/>
  <c r="M70" i="9"/>
  <c r="Q70" i="9"/>
  <c r="U70" i="9"/>
  <c r="BM70" i="9" s="1"/>
  <c r="AG58" i="9"/>
  <c r="AO70" i="9"/>
  <c r="AS70" i="9"/>
  <c r="BA58" i="9"/>
  <c r="BI58" i="9"/>
  <c r="AR71" i="9"/>
  <c r="AR65" i="9"/>
  <c r="K66" i="9"/>
  <c r="O66" i="9"/>
  <c r="AQ66" i="9"/>
  <c r="B67" i="9"/>
  <c r="B68" i="9"/>
  <c r="AQ160" i="9"/>
  <c r="BC53" i="9"/>
  <c r="BG53" i="9"/>
  <c r="Z54" i="9"/>
  <c r="AH54" i="9"/>
  <c r="BF54" i="9"/>
  <c r="BJ54" i="9"/>
  <c r="E67" i="9"/>
  <c r="I67" i="9"/>
  <c r="M67" i="9"/>
  <c r="Q67" i="9"/>
  <c r="U67" i="9"/>
  <c r="BM67" i="9" s="1"/>
  <c r="AC55" i="9"/>
  <c r="BT55" i="9" s="1"/>
  <c r="AG55" i="9"/>
  <c r="AO67" i="9"/>
  <c r="AS67" i="9"/>
  <c r="BA55" i="9"/>
  <c r="BI55" i="9"/>
  <c r="D159" i="9"/>
  <c r="D68" i="9"/>
  <c r="H159" i="9"/>
  <c r="H68" i="9"/>
  <c r="L159" i="9"/>
  <c r="L68" i="9"/>
  <c r="P159" i="9"/>
  <c r="P68" i="9"/>
  <c r="T159" i="9"/>
  <c r="T68" i="9"/>
  <c r="BL68" i="9" s="1"/>
  <c r="AR159" i="9"/>
  <c r="AR68" i="9"/>
  <c r="BH56" i="9"/>
  <c r="C69" i="9"/>
  <c r="G69" i="9"/>
  <c r="K69" i="9"/>
  <c r="O69" i="9"/>
  <c r="S69" i="9"/>
  <c r="AA57" i="9"/>
  <c r="AE57" i="9"/>
  <c r="AI57" i="9"/>
  <c r="AQ69" i="9"/>
  <c r="BG57" i="9"/>
  <c r="B70" i="9"/>
  <c r="F70" i="9"/>
  <c r="J70" i="9"/>
  <c r="N70" i="9"/>
  <c r="R70" i="9"/>
  <c r="V70" i="9"/>
  <c r="BN70" i="9" s="1"/>
  <c r="Z58" i="9"/>
  <c r="AP70" i="9"/>
  <c r="BF58" i="9"/>
  <c r="BJ58" i="9"/>
  <c r="AS71" i="9"/>
  <c r="AO65" i="9"/>
  <c r="H67" i="9"/>
  <c r="N67" i="9"/>
  <c r="AR67" i="9"/>
  <c r="C68" i="9"/>
  <c r="K68" i="9"/>
  <c r="S68" i="9"/>
  <c r="AQ68" i="9"/>
  <c r="B69" i="9"/>
  <c r="BD53" i="9"/>
  <c r="BD77" i="9" s="1"/>
  <c r="BH53" i="9"/>
  <c r="AE54" i="9"/>
  <c r="BC54" i="9"/>
  <c r="BG54" i="9"/>
  <c r="AP67" i="9"/>
  <c r="BF55" i="9"/>
  <c r="BJ55" i="9"/>
  <c r="E159" i="9"/>
  <c r="E68" i="9"/>
  <c r="I159" i="9"/>
  <c r="I68" i="9"/>
  <c r="M159" i="9"/>
  <c r="M68" i="9"/>
  <c r="Q159" i="9"/>
  <c r="Q68" i="9"/>
  <c r="U159" i="9"/>
  <c r="U68" i="9"/>
  <c r="BM68" i="9" s="1"/>
  <c r="AC56" i="9"/>
  <c r="AG56" i="9"/>
  <c r="AO159" i="9"/>
  <c r="AO68" i="9"/>
  <c r="BF68" i="9" s="1"/>
  <c r="AS159" i="9"/>
  <c r="AS68" i="9"/>
  <c r="BJ68" i="9" s="1"/>
  <c r="BA56" i="9"/>
  <c r="BI56" i="9"/>
  <c r="D69" i="9"/>
  <c r="H69" i="9"/>
  <c r="L69" i="9"/>
  <c r="P69" i="9"/>
  <c r="T69" i="9"/>
  <c r="BL69" i="9" s="1"/>
  <c r="AR69" i="9"/>
  <c r="BD57" i="9"/>
  <c r="BD81" i="9" s="1"/>
  <c r="BH57" i="9"/>
  <c r="BL57" i="9"/>
  <c r="C70" i="9"/>
  <c r="G70" i="9"/>
  <c r="K70" i="9"/>
  <c r="O70" i="9"/>
  <c r="S70" i="9"/>
  <c r="AA58" i="9"/>
  <c r="AE58" i="9"/>
  <c r="AI58" i="9"/>
  <c r="AQ70" i="9"/>
  <c r="BC58" i="9"/>
  <c r="BC82" i="9" s="1"/>
  <c r="BG58" i="9"/>
  <c r="AP71" i="9"/>
  <c r="AP65" i="9"/>
  <c r="Q66" i="9"/>
  <c r="O67" i="9"/>
  <c r="E69" i="9"/>
  <c r="AS160" i="9"/>
  <c r="BA53" i="9"/>
  <c r="BI53" i="9"/>
  <c r="AF54" i="9"/>
  <c r="AF66" i="9" s="1"/>
  <c r="AI55" i="9"/>
  <c r="AI67" i="9" s="1"/>
  <c r="BG55" i="9"/>
  <c r="B159" i="9"/>
  <c r="F159" i="9"/>
  <c r="J159" i="9"/>
  <c r="N159" i="9"/>
  <c r="R159" i="9"/>
  <c r="V159" i="9"/>
  <c r="Z56" i="9"/>
  <c r="AH56" i="9"/>
  <c r="AH68" i="9" s="1"/>
  <c r="AP159" i="9"/>
  <c r="BF56" i="9"/>
  <c r="BJ56" i="9"/>
  <c r="Q69" i="9"/>
  <c r="U69" i="9"/>
  <c r="BM69" i="9" s="1"/>
  <c r="AC57" i="9"/>
  <c r="BT57" i="9" s="1"/>
  <c r="AO69" i="9"/>
  <c r="AS69" i="9"/>
  <c r="BA57" i="9"/>
  <c r="BI57" i="9"/>
  <c r="D70" i="9"/>
  <c r="H70" i="9"/>
  <c r="L70" i="9"/>
  <c r="P70" i="9"/>
  <c r="T70" i="9"/>
  <c r="BL70" i="9" s="1"/>
  <c r="AB58" i="9"/>
  <c r="AF58" i="9"/>
  <c r="AR70" i="9"/>
  <c r="BD58" i="9"/>
  <c r="BH58" i="9"/>
  <c r="AQ71" i="9"/>
  <c r="BA59" i="9"/>
  <c r="AQ65" i="9"/>
  <c r="BH65" i="9" s="1"/>
  <c r="G68" i="9"/>
  <c r="O68" i="9"/>
  <c r="B125" i="9"/>
  <c r="AF90" i="9"/>
  <c r="AO103" i="9"/>
  <c r="AS103" i="9"/>
  <c r="AW103" i="9"/>
  <c r="BN95" i="9"/>
  <c r="BA95" i="9"/>
  <c r="BL96" i="9"/>
  <c r="BM99" i="9"/>
  <c r="AO114" i="9"/>
  <c r="AS114" i="9"/>
  <c r="Z109" i="9"/>
  <c r="AC109" i="9"/>
  <c r="AB109" i="9"/>
  <c r="BT88" i="9"/>
  <c r="AC95" i="9"/>
  <c r="BD98" i="9"/>
  <c r="BA99" i="9"/>
  <c r="H125" i="9"/>
  <c r="AG89" i="9"/>
  <c r="AB89" i="9"/>
  <c r="AC89" i="9"/>
  <c r="AC90" i="9" s="1"/>
  <c r="BD96" i="9"/>
  <c r="E125" i="9"/>
  <c r="AG90" i="9"/>
  <c r="AB88" i="9"/>
  <c r="Q90" i="9"/>
  <c r="Q125" i="9" s="1"/>
  <c r="U90" i="9"/>
  <c r="BM90" i="9" s="1"/>
  <c r="BM88" i="9"/>
  <c r="BF88" i="9"/>
  <c r="AO90" i="9"/>
  <c r="BA88" i="9"/>
  <c r="BR88" i="9" s="1"/>
  <c r="BJ88" i="9"/>
  <c r="AS90" i="9"/>
  <c r="BJ90" i="9" s="1"/>
  <c r="AF89" i="9"/>
  <c r="AK89" i="9" s="1"/>
  <c r="AE89" i="9"/>
  <c r="Z89" i="9"/>
  <c r="BF89" i="9"/>
  <c r="BJ89" i="9"/>
  <c r="AV103" i="9"/>
  <c r="BM95" i="9"/>
  <c r="BC97" i="9"/>
  <c r="BT97" i="9" s="1"/>
  <c r="BC99" i="9"/>
  <c r="BT100" i="9"/>
  <c r="AR103" i="9"/>
  <c r="AN119" i="9"/>
  <c r="BU119" i="9"/>
  <c r="BG119" i="9"/>
  <c r="Z88" i="9"/>
  <c r="AH88" i="9"/>
  <c r="AM88" i="9" s="1"/>
  <c r="BL88" i="9"/>
  <c r="BA89" i="9"/>
  <c r="BR89" i="9" s="1"/>
  <c r="BI89" i="9"/>
  <c r="BM89" i="9"/>
  <c r="AR90" i="9"/>
  <c r="V103" i="9"/>
  <c r="AP103" i="9"/>
  <c r="AX103" i="9"/>
  <c r="BA96" i="9"/>
  <c r="BC98" i="9"/>
  <c r="BA109" i="9"/>
  <c r="AR124" i="9"/>
  <c r="AV124" i="9"/>
  <c r="BM118" i="9"/>
  <c r="AZ124" i="9"/>
  <c r="BD120" i="9"/>
  <c r="BA121" i="9"/>
  <c r="BA123" i="9"/>
  <c r="BF123" i="9"/>
  <c r="AA88" i="9"/>
  <c r="AE88" i="9"/>
  <c r="BI88" i="9"/>
  <c r="AQ103" i="9"/>
  <c r="AU103" i="9"/>
  <c r="AY103" i="9"/>
  <c r="BC95" i="9"/>
  <c r="BA97" i="9"/>
  <c r="BD100" i="9"/>
  <c r="BB102" i="9"/>
  <c r="T103" i="9"/>
  <c r="AZ103" i="9"/>
  <c r="AO124" i="9"/>
  <c r="BD118" i="9"/>
  <c r="AB119" i="9"/>
  <c r="BO119" i="9"/>
  <c r="AS124" i="9"/>
  <c r="AF88" i="9"/>
  <c r="BN88" i="9"/>
  <c r="AC98" i="9"/>
  <c r="BA98" i="9"/>
  <c r="BL100" i="9"/>
  <c r="BD101" i="9"/>
  <c r="T114" i="9"/>
  <c r="AR114" i="9"/>
  <c r="BC122" i="9"/>
  <c r="BC101" i="9"/>
  <c r="BT101" i="9" s="1"/>
  <c r="BA102" i="9"/>
  <c r="Z107" i="9"/>
  <c r="AC108" i="9"/>
  <c r="BA110" i="9"/>
  <c r="AC112" i="9"/>
  <c r="AP114" i="9"/>
  <c r="BA118" i="9"/>
  <c r="BC120" i="9"/>
  <c r="BM122" i="9"/>
  <c r="BD123" i="9"/>
  <c r="AW124" i="9"/>
  <c r="BA100" i="9"/>
  <c r="BA107" i="9"/>
  <c r="Z112" i="9"/>
  <c r="S114" i="9"/>
  <c r="AQ114" i="9"/>
  <c r="AP124" i="9"/>
  <c r="AX124" i="9"/>
  <c r="BA119" i="9"/>
  <c r="BR119" i="9" s="1"/>
  <c r="BA101" i="9"/>
  <c r="AQ124" i="9"/>
  <c r="AU124" i="9"/>
  <c r="AY124" i="9"/>
  <c r="BC118" i="9"/>
  <c r="Z119" i="9"/>
  <c r="BA120" i="9"/>
  <c r="BD122" i="9"/>
  <c r="BM123" i="9"/>
  <c r="BC123" i="9"/>
  <c r="BA122" i="9"/>
  <c r="AH66" i="9" l="1"/>
  <c r="AG70" i="9"/>
  <c r="AH64" i="9"/>
  <c r="AE79" i="9"/>
  <c r="R145" i="9"/>
  <c r="AB68" i="9"/>
  <c r="AG46" i="9"/>
  <c r="AF45" i="9"/>
  <c r="AK34" i="9"/>
  <c r="AB80" i="9"/>
  <c r="AH76" i="9"/>
  <c r="BM124" i="9"/>
  <c r="AI90" i="9"/>
  <c r="AI70" i="9"/>
  <c r="AE66" i="9"/>
  <c r="BI67" i="9"/>
  <c r="BG81" i="9"/>
  <c r="BJ82" i="9"/>
  <c r="BH81" i="9"/>
  <c r="BJ79" i="9"/>
  <c r="AH90" i="9"/>
  <c r="BG41" i="9"/>
  <c r="AL31" i="9"/>
  <c r="AI45" i="9"/>
  <c r="BI79" i="9"/>
  <c r="AG77" i="9"/>
  <c r="AL53" i="9"/>
  <c r="BH68" i="9"/>
  <c r="AA41" i="9"/>
  <c r="AF69" i="9"/>
  <c r="S72" i="9"/>
  <c r="BJ76" i="9"/>
  <c r="AI42" i="9"/>
  <c r="K49" i="9"/>
  <c r="AE90" i="9"/>
  <c r="AF70" i="9"/>
  <c r="BI65" i="9"/>
  <c r="AL5" i="9"/>
  <c r="AC64" i="9"/>
  <c r="AI44" i="9"/>
  <c r="K72" i="9"/>
  <c r="BJ45" i="9"/>
  <c r="AF81" i="9"/>
  <c r="BG79" i="9"/>
  <c r="AB81" i="9"/>
  <c r="AL81" i="9" s="1"/>
  <c r="BT95" i="9"/>
  <c r="AI69" i="9"/>
  <c r="BJ70" i="9"/>
  <c r="P72" i="9"/>
  <c r="AJ55" i="9"/>
  <c r="AC46" i="9"/>
  <c r="AE45" i="9"/>
  <c r="AJ45" i="9" s="1"/>
  <c r="AI46" i="9"/>
  <c r="BN103" i="9"/>
  <c r="BH66" i="9"/>
  <c r="BH43" i="9"/>
  <c r="AK29" i="9"/>
  <c r="AJ21" i="9"/>
  <c r="AA42" i="9"/>
  <c r="BJ42" i="9"/>
  <c r="BJ80" i="9"/>
  <c r="BF76" i="9"/>
  <c r="BJ43" i="9"/>
  <c r="BI80" i="9"/>
  <c r="C49" i="9"/>
  <c r="AH43" i="9"/>
  <c r="BH45" i="9"/>
  <c r="AH45" i="9"/>
  <c r="AC70" i="9"/>
  <c r="T125" i="9"/>
  <c r="C72" i="9"/>
  <c r="AH41" i="9"/>
  <c r="AA43" i="9"/>
  <c r="BG46" i="9"/>
  <c r="AG43" i="9"/>
  <c r="AL43" i="9" s="1"/>
  <c r="AM52" i="9"/>
  <c r="BG77" i="9"/>
  <c r="BF77" i="9"/>
  <c r="AF43" i="9"/>
  <c r="AK43" i="9" s="1"/>
  <c r="AA45" i="9"/>
  <c r="G48" i="9"/>
  <c r="AC45" i="9"/>
  <c r="BT45" i="9" s="1"/>
  <c r="BT99" i="9"/>
  <c r="BM103" i="9"/>
  <c r="BG65" i="9"/>
  <c r="AG68" i="9"/>
  <c r="BG67" i="9"/>
  <c r="AG67" i="9"/>
  <c r="AI68" i="9"/>
  <c r="BH67" i="9"/>
  <c r="AK54" i="9"/>
  <c r="G72" i="9"/>
  <c r="AC41" i="9"/>
  <c r="BT41" i="9" s="1"/>
  <c r="AK33" i="9"/>
  <c r="AB66" i="9"/>
  <c r="BJ66" i="9"/>
  <c r="BJ65" i="9"/>
  <c r="BG64" i="9"/>
  <c r="BI76" i="9"/>
  <c r="AH42" i="9"/>
  <c r="K145" i="9"/>
  <c r="C145" i="9"/>
  <c r="AB77" i="9"/>
  <c r="AL77" i="9" s="1"/>
  <c r="AL89" i="9"/>
  <c r="BJ69" i="9"/>
  <c r="AM58" i="9"/>
  <c r="BJ41" i="9"/>
  <c r="BJ44" i="9"/>
  <c r="BG43" i="9"/>
  <c r="AG69" i="9"/>
  <c r="AH12" i="9"/>
  <c r="AC42" i="9"/>
  <c r="AM42" i="9" s="1"/>
  <c r="AG42" i="9"/>
  <c r="AL42" i="9" s="1"/>
  <c r="AJ20" i="9"/>
  <c r="AG45" i="9"/>
  <c r="AL45" i="9" s="1"/>
  <c r="BI70" i="9"/>
  <c r="BF69" i="9"/>
  <c r="BF65" i="9"/>
  <c r="BG70" i="9"/>
  <c r="BJ67" i="9"/>
  <c r="T72" i="9"/>
  <c r="BL72" i="9" s="1"/>
  <c r="D72" i="9"/>
  <c r="O72" i="9"/>
  <c r="AI41" i="9"/>
  <c r="J72" i="9"/>
  <c r="BJ64" i="9"/>
  <c r="AA46" i="9"/>
  <c r="BF80" i="9"/>
  <c r="AB48" i="9"/>
  <c r="C48" i="9"/>
  <c r="AE69" i="9"/>
  <c r="BD68" i="9"/>
  <c r="AJ32" i="9"/>
  <c r="AE67" i="9"/>
  <c r="AJ67" i="9" s="1"/>
  <c r="AJ33" i="9"/>
  <c r="AJ29" i="9"/>
  <c r="AE70" i="9"/>
  <c r="AE36" i="9"/>
  <c r="AP139" i="9"/>
  <c r="AM41" i="9"/>
  <c r="BT46" i="9"/>
  <c r="AM46" i="9"/>
  <c r="AH14" i="9"/>
  <c r="BA114" i="9"/>
  <c r="BA124" i="9"/>
  <c r="BC103" i="9"/>
  <c r="BL103" i="9"/>
  <c r="BI90" i="9"/>
  <c r="AJ88" i="9"/>
  <c r="AM89" i="9"/>
  <c r="BT89" i="9"/>
  <c r="Z90" i="9"/>
  <c r="AJ90" i="9" s="1"/>
  <c r="BD70" i="9"/>
  <c r="BA69" i="9"/>
  <c r="BR69" i="9" s="1"/>
  <c r="BR57" i="9"/>
  <c r="BH70" i="9"/>
  <c r="BT54" i="9"/>
  <c r="BC66" i="9"/>
  <c r="BF67" i="9"/>
  <c r="BT53" i="9"/>
  <c r="BC65" i="9"/>
  <c r="BF70" i="9"/>
  <c r="AE68" i="9"/>
  <c r="AG66" i="9"/>
  <c r="AL66" i="9" s="1"/>
  <c r="AM70" i="9"/>
  <c r="AI65" i="9"/>
  <c r="AF64" i="9"/>
  <c r="AF60" i="9"/>
  <c r="AI40" i="9"/>
  <c r="BG36" i="9"/>
  <c r="AP48" i="9"/>
  <c r="J49" i="9"/>
  <c r="J48" i="9"/>
  <c r="AM34" i="9"/>
  <c r="BT34" i="9"/>
  <c r="BR28" i="9"/>
  <c r="AK28" i="9"/>
  <c r="AA36" i="9"/>
  <c r="AK66" i="9"/>
  <c r="AE65" i="9"/>
  <c r="BL60" i="9"/>
  <c r="AE44" i="9"/>
  <c r="AJ44" i="9" s="1"/>
  <c r="AF44" i="9"/>
  <c r="BG40" i="9"/>
  <c r="BF36" i="9"/>
  <c r="BA36" i="9"/>
  <c r="M49" i="9"/>
  <c r="M48" i="9"/>
  <c r="AC65" i="9"/>
  <c r="AM65" i="9" s="1"/>
  <c r="AM53" i="9"/>
  <c r="BD72" i="9"/>
  <c r="Z64" i="9"/>
  <c r="AJ52" i="9"/>
  <c r="N72" i="9"/>
  <c r="Z60" i="9"/>
  <c r="H48" i="9"/>
  <c r="H49" i="9"/>
  <c r="AM32" i="9"/>
  <c r="AL69" i="9"/>
  <c r="AL56" i="9"/>
  <c r="AB67" i="9"/>
  <c r="BI66" i="9"/>
  <c r="BF64" i="9"/>
  <c r="U72" i="9"/>
  <c r="BM72" i="9" s="1"/>
  <c r="E72" i="9"/>
  <c r="AF46" i="9"/>
  <c r="AK46" i="9" s="1"/>
  <c r="AE46" i="9"/>
  <c r="AJ46" i="9" s="1"/>
  <c r="AH44" i="9"/>
  <c r="BI40" i="9"/>
  <c r="AF36" i="9"/>
  <c r="AC60" i="9"/>
  <c r="BT60" i="9" s="1"/>
  <c r="AS146" i="9"/>
  <c r="Q144" i="9"/>
  <c r="Q143" i="9"/>
  <c r="Q146" i="9" s="1"/>
  <c r="Q115" i="9"/>
  <c r="H135" i="9"/>
  <c r="H84" i="9"/>
  <c r="H14" i="9"/>
  <c r="AA82" i="9"/>
  <c r="AK10" i="9"/>
  <c r="Z81" i="9"/>
  <c r="AJ9" i="9"/>
  <c r="AG80" i="9"/>
  <c r="AL80" i="9" s="1"/>
  <c r="AB79" i="9"/>
  <c r="AL7" i="9"/>
  <c r="AI76" i="9"/>
  <c r="AI12" i="9"/>
  <c r="P145" i="9"/>
  <c r="G135" i="9"/>
  <c r="G84" i="9"/>
  <c r="G14" i="9"/>
  <c r="Z82" i="9"/>
  <c r="AJ10" i="9"/>
  <c r="BA79" i="9"/>
  <c r="BR79" i="9" s="1"/>
  <c r="BR7" i="9"/>
  <c r="AS139" i="9"/>
  <c r="BI77" i="9"/>
  <c r="AF77" i="9"/>
  <c r="AK45" i="9"/>
  <c r="BI43" i="9"/>
  <c r="O144" i="9"/>
  <c r="O143" i="9"/>
  <c r="O115" i="9"/>
  <c r="G144" i="9"/>
  <c r="G143" i="9"/>
  <c r="G115" i="9"/>
  <c r="AH49" i="9"/>
  <c r="AE24" i="9"/>
  <c r="AG24" i="9"/>
  <c r="BD84" i="9"/>
  <c r="R135" i="9"/>
  <c r="R84" i="9"/>
  <c r="B135" i="9"/>
  <c r="B84" i="9"/>
  <c r="B14" i="9"/>
  <c r="BH80" i="9"/>
  <c r="AI80" i="9"/>
  <c r="Z79" i="9"/>
  <c r="AJ7" i="9"/>
  <c r="AC43" i="9"/>
  <c r="AP144" i="9"/>
  <c r="AP143" i="9"/>
  <c r="AP146" i="9" s="1"/>
  <c r="BG24" i="9"/>
  <c r="V144" i="9"/>
  <c r="V143" i="9"/>
  <c r="N144" i="9"/>
  <c r="N143" i="9"/>
  <c r="N115" i="9"/>
  <c r="F144" i="9"/>
  <c r="F143" i="9"/>
  <c r="F115" i="9"/>
  <c r="U135" i="9"/>
  <c r="U84" i="9"/>
  <c r="BM84" i="9" s="1"/>
  <c r="BM12" i="9"/>
  <c r="AA81" i="9"/>
  <c r="AK81" i="9" s="1"/>
  <c r="AK9" i="9"/>
  <c r="AG79" i="9"/>
  <c r="AB78" i="9"/>
  <c r="AL6" i="9"/>
  <c r="AQ139" i="9"/>
  <c r="AE77" i="9"/>
  <c r="O84" i="9"/>
  <c r="AL8" i="9"/>
  <c r="AK88" i="9"/>
  <c r="AA90" i="9"/>
  <c r="AK90" i="9" s="1"/>
  <c r="BD103" i="9"/>
  <c r="BD69" i="9"/>
  <c r="AC68" i="9"/>
  <c r="AM68" i="9" s="1"/>
  <c r="AM56" i="9"/>
  <c r="Z66" i="9"/>
  <c r="AJ66" i="9" s="1"/>
  <c r="AJ54" i="9"/>
  <c r="BG69" i="9"/>
  <c r="BC68" i="9"/>
  <c r="BT56" i="9"/>
  <c r="AK56" i="9"/>
  <c r="AA68" i="9"/>
  <c r="AK68" i="9" s="1"/>
  <c r="AC66" i="9"/>
  <c r="AM66" i="9" s="1"/>
  <c r="AM54" i="9"/>
  <c r="AA65" i="9"/>
  <c r="AK65" i="9" s="1"/>
  <c r="AK53" i="9"/>
  <c r="AR72" i="9"/>
  <c r="BI60" i="9"/>
  <c r="AB64" i="9"/>
  <c r="AB60" i="9"/>
  <c r="AL52" i="9"/>
  <c r="V49" i="9"/>
  <c r="V48" i="9"/>
  <c r="BN36" i="9"/>
  <c r="F49" i="9"/>
  <c r="F48" i="9"/>
  <c r="BG68" i="9"/>
  <c r="AK55" i="9"/>
  <c r="Z65" i="9"/>
  <c r="AJ53" i="9"/>
  <c r="BC72" i="9"/>
  <c r="AI60" i="9"/>
  <c r="AI64" i="9"/>
  <c r="AA44" i="9"/>
  <c r="I49" i="9"/>
  <c r="I48" i="9"/>
  <c r="R72" i="9"/>
  <c r="B72" i="9"/>
  <c r="BI41" i="9"/>
  <c r="AG40" i="9"/>
  <c r="T48" i="9"/>
  <c r="BL36" i="9"/>
  <c r="V37" i="9"/>
  <c r="T49" i="9"/>
  <c r="D48" i="9"/>
  <c r="D49" i="9"/>
  <c r="BR30" i="9"/>
  <c r="AG36" i="9"/>
  <c r="AL68" i="9"/>
  <c r="AL55" i="9"/>
  <c r="AO72" i="9"/>
  <c r="BF72" i="9" s="1"/>
  <c r="BF60" i="9"/>
  <c r="BA60" i="9"/>
  <c r="I72" i="9"/>
  <c r="AC44" i="9"/>
  <c r="AH40" i="9"/>
  <c r="S49" i="9"/>
  <c r="S48" i="9"/>
  <c r="AJ34" i="9"/>
  <c r="AK31" i="9"/>
  <c r="I144" i="9"/>
  <c r="I143" i="9"/>
  <c r="I115" i="9"/>
  <c r="T135" i="9"/>
  <c r="T84" i="9"/>
  <c r="BL84" i="9" s="1"/>
  <c r="BL12" i="9"/>
  <c r="D135" i="9"/>
  <c r="D84" i="9"/>
  <c r="D14" i="9"/>
  <c r="AC80" i="9"/>
  <c r="AM8" i="9"/>
  <c r="BA78" i="9"/>
  <c r="BR78" i="9" s="1"/>
  <c r="BR6" i="9"/>
  <c r="AE78" i="9"/>
  <c r="AG76" i="9"/>
  <c r="AG12" i="9"/>
  <c r="T144" i="9"/>
  <c r="T143" i="9"/>
  <c r="L144" i="9"/>
  <c r="L143" i="9"/>
  <c r="L115" i="9"/>
  <c r="D144" i="9"/>
  <c r="D143" i="9"/>
  <c r="D115" i="9"/>
  <c r="AF24" i="9"/>
  <c r="AG49" i="9"/>
  <c r="BD82" i="9"/>
  <c r="AA79" i="9"/>
  <c r="AK7" i="9"/>
  <c r="AH78" i="9"/>
  <c r="AF76" i="9"/>
  <c r="AF12" i="9"/>
  <c r="AR139" i="9"/>
  <c r="AQ144" i="9"/>
  <c r="AQ143" i="9"/>
  <c r="BH24" i="9"/>
  <c r="BA24" i="9"/>
  <c r="BR24" i="9" s="1"/>
  <c r="N135" i="9"/>
  <c r="N84" i="9"/>
  <c r="AG82" i="9"/>
  <c r="AE80" i="9"/>
  <c r="BC78" i="9"/>
  <c r="AE76" i="9"/>
  <c r="AE12" i="9"/>
  <c r="BC84" i="9"/>
  <c r="Q135" i="9"/>
  <c r="Q84" i="9"/>
  <c r="BG80" i="9"/>
  <c r="Z80" i="9"/>
  <c r="AJ8" i="9"/>
  <c r="AC79" i="9"/>
  <c r="AM79" i="9" s="1"/>
  <c r="AM7" i="9"/>
  <c r="BT7" i="9"/>
  <c r="AA76" i="9"/>
  <c r="AK4" i="9"/>
  <c r="AA12" i="9"/>
  <c r="AL4" i="9"/>
  <c r="E84" i="9"/>
  <c r="BC124" i="9"/>
  <c r="BD124" i="9"/>
  <c r="AC114" i="9"/>
  <c r="BT98" i="9"/>
  <c r="AB90" i="9"/>
  <c r="AL90" i="9" s="1"/>
  <c r="AL88" i="9"/>
  <c r="AJ56" i="9"/>
  <c r="Z68" i="9"/>
  <c r="BI69" i="9"/>
  <c r="Z70" i="9"/>
  <c r="AJ58" i="9"/>
  <c r="AA69" i="9"/>
  <c r="AK69" i="9" s="1"/>
  <c r="AK57" i="9"/>
  <c r="BI68" i="9"/>
  <c r="BA67" i="9"/>
  <c r="BR67" i="9" s="1"/>
  <c r="BR55" i="9"/>
  <c r="AC67" i="9"/>
  <c r="AM67" i="9" s="1"/>
  <c r="AM55" i="9"/>
  <c r="BA70" i="9"/>
  <c r="BR70" i="9" s="1"/>
  <c r="BR58" i="9"/>
  <c r="Z69" i="9"/>
  <c r="AJ57" i="9"/>
  <c r="BD67" i="9"/>
  <c r="BD64" i="9"/>
  <c r="AF41" i="9"/>
  <c r="AK41" i="9" s="1"/>
  <c r="AE41" i="9"/>
  <c r="AJ41" i="9" s="1"/>
  <c r="R49" i="9"/>
  <c r="R48" i="9"/>
  <c r="B49" i="9"/>
  <c r="B48" i="9"/>
  <c r="AM30" i="9"/>
  <c r="BT30" i="9"/>
  <c r="AI36" i="9"/>
  <c r="AK67" i="9"/>
  <c r="BC64" i="9"/>
  <c r="BT52" i="9"/>
  <c r="BH64" i="9"/>
  <c r="AE60" i="9"/>
  <c r="AE72" i="9" s="1"/>
  <c r="AE64" i="9"/>
  <c r="BG44" i="9"/>
  <c r="AG41" i="9"/>
  <c r="AL41" i="9" s="1"/>
  <c r="AE40" i="9"/>
  <c r="AJ40" i="9" s="1"/>
  <c r="AF40" i="9"/>
  <c r="U49" i="9"/>
  <c r="U48" i="9"/>
  <c r="BM36" i="9"/>
  <c r="G37" i="9"/>
  <c r="E49" i="9"/>
  <c r="E48" i="9"/>
  <c r="AG48" i="9" s="1"/>
  <c r="AL34" i="9"/>
  <c r="AH36" i="9"/>
  <c r="BF66" i="9"/>
  <c r="AP72" i="9"/>
  <c r="BG72" i="9" s="1"/>
  <c r="BG60" i="9"/>
  <c r="V72" i="9"/>
  <c r="BN72" i="9" s="1"/>
  <c r="F72" i="9"/>
  <c r="BI45" i="9"/>
  <c r="AG44" i="9"/>
  <c r="BJ40" i="9"/>
  <c r="AR48" i="9"/>
  <c r="BI36" i="9"/>
  <c r="P48" i="9"/>
  <c r="P49" i="9"/>
  <c r="AM28" i="9"/>
  <c r="AC36" i="9"/>
  <c r="AS72" i="9"/>
  <c r="BJ72" i="9" s="1"/>
  <c r="BJ60" i="9"/>
  <c r="M72" i="9"/>
  <c r="AC40" i="9"/>
  <c r="O49" i="9"/>
  <c r="O48" i="9"/>
  <c r="BR31" i="9"/>
  <c r="AH60" i="9"/>
  <c r="AL28" i="9"/>
  <c r="AO143" i="9"/>
  <c r="AO144" i="9"/>
  <c r="BF24" i="9"/>
  <c r="U144" i="9"/>
  <c r="U143" i="9"/>
  <c r="M144" i="9"/>
  <c r="M143" i="9"/>
  <c r="M115" i="9"/>
  <c r="AA49" i="9"/>
  <c r="Z49" i="9"/>
  <c r="AI24" i="9"/>
  <c r="Z48" i="9"/>
  <c r="I145" i="9"/>
  <c r="P135" i="9"/>
  <c r="P84" i="9"/>
  <c r="AI82" i="9"/>
  <c r="AS138" i="9"/>
  <c r="AA78" i="9"/>
  <c r="AK6" i="9"/>
  <c r="AH77" i="9"/>
  <c r="AC76" i="9"/>
  <c r="AM76" i="9" s="1"/>
  <c r="AC12" i="9"/>
  <c r="AM4" i="9"/>
  <c r="AL16" i="9"/>
  <c r="T145" i="9"/>
  <c r="L145" i="9"/>
  <c r="D145" i="9"/>
  <c r="S135" i="9"/>
  <c r="S84" i="9"/>
  <c r="AC81" i="9"/>
  <c r="AM81" i="9" s="1"/>
  <c r="BT9" i="9"/>
  <c r="AM9" i="9"/>
  <c r="AR138" i="9"/>
  <c r="BC77" i="9"/>
  <c r="AG78" i="9"/>
  <c r="AQ145" i="9"/>
  <c r="S144" i="9"/>
  <c r="S143" i="9"/>
  <c r="S115" i="9"/>
  <c r="AB24" i="9"/>
  <c r="AC49" i="9"/>
  <c r="Z24" i="9"/>
  <c r="K115" i="9"/>
  <c r="K143" i="9"/>
  <c r="K144" i="9"/>
  <c r="C144" i="9"/>
  <c r="C143" i="9"/>
  <c r="C115" i="9"/>
  <c r="AP135" i="9"/>
  <c r="AP84" i="9"/>
  <c r="BG84" i="9" s="1"/>
  <c r="AP14" i="9"/>
  <c r="BG12" i="9"/>
  <c r="J135" i="9"/>
  <c r="J84" i="9"/>
  <c r="J14" i="9"/>
  <c r="AC82" i="9"/>
  <c r="AM82" i="9" s="1"/>
  <c r="AM10" i="9"/>
  <c r="AQ138" i="9"/>
  <c r="AA80" i="9"/>
  <c r="AK80" i="9" s="1"/>
  <c r="AK8" i="9"/>
  <c r="BT32" i="9"/>
  <c r="K48" i="9"/>
  <c r="G49" i="9"/>
  <c r="R144" i="9"/>
  <c r="R143" i="9"/>
  <c r="R115" i="9"/>
  <c r="J144" i="9"/>
  <c r="J143" i="9"/>
  <c r="J115" i="9"/>
  <c r="AI49" i="9"/>
  <c r="AH24" i="9"/>
  <c r="AM24" i="9" s="1"/>
  <c r="B144" i="9"/>
  <c r="B143" i="9"/>
  <c r="B115" i="9"/>
  <c r="AE49" i="9"/>
  <c r="AF49" i="9"/>
  <c r="AS135" i="9"/>
  <c r="AS84" i="9"/>
  <c r="BJ12" i="9"/>
  <c r="M135" i="9"/>
  <c r="M84" i="9"/>
  <c r="M14" i="9"/>
  <c r="AF82" i="9"/>
  <c r="AI81" i="9"/>
  <c r="AP138" i="9"/>
  <c r="BA77" i="9"/>
  <c r="BR77" i="9" s="1"/>
  <c r="BR5" i="9"/>
  <c r="BG76" i="9"/>
  <c r="AL40" i="9"/>
  <c r="BH12" i="9"/>
  <c r="AK5" i="9"/>
  <c r="AB12" i="9"/>
  <c r="AB114" i="9"/>
  <c r="Z114" i="9"/>
  <c r="AJ89" i="9"/>
  <c r="BF90" i="9"/>
  <c r="BA90" i="9"/>
  <c r="BR90" i="9" s="1"/>
  <c r="AC103" i="9"/>
  <c r="BA103" i="9"/>
  <c r="BT90" i="9"/>
  <c r="AM90" i="9"/>
  <c r="AB70" i="9"/>
  <c r="AL70" i="9" s="1"/>
  <c r="AL58" i="9"/>
  <c r="AC69" i="9"/>
  <c r="AM69" i="9" s="1"/>
  <c r="AM57" i="9"/>
  <c r="BA65" i="9"/>
  <c r="BR65" i="9" s="1"/>
  <c r="BR53" i="9"/>
  <c r="BC70" i="9"/>
  <c r="BT58" i="9"/>
  <c r="AA70" i="9"/>
  <c r="AK58" i="9"/>
  <c r="BA68" i="9"/>
  <c r="BR68" i="9" s="1"/>
  <c r="BR56" i="9"/>
  <c r="BD65" i="9"/>
  <c r="BH69" i="9"/>
  <c r="BR54" i="9"/>
  <c r="BA66" i="9"/>
  <c r="BR66" i="9" s="1"/>
  <c r="Z36" i="9"/>
  <c r="N49" i="9"/>
  <c r="N48" i="9"/>
  <c r="BR32" i="9"/>
  <c r="AR144" i="9"/>
  <c r="AR143" i="9"/>
  <c r="BI24" i="9"/>
  <c r="BG66" i="9"/>
  <c r="AQ72" i="9"/>
  <c r="BH60" i="9"/>
  <c r="AA60" i="9"/>
  <c r="AA64" i="9"/>
  <c r="AK52" i="9"/>
  <c r="AA40" i="9"/>
  <c r="AK40" i="9" s="1"/>
  <c r="BJ36" i="9"/>
  <c r="AS48" i="9"/>
  <c r="Q49" i="9"/>
  <c r="Q48" i="9"/>
  <c r="S37" i="9"/>
  <c r="BR33" i="9"/>
  <c r="BT31" i="9"/>
  <c r="AM31" i="9"/>
  <c r="AL30" i="9"/>
  <c r="BR29" i="9"/>
  <c r="AJ28" i="9"/>
  <c r="AB36" i="9"/>
  <c r="L48" i="9"/>
  <c r="L49" i="9"/>
  <c r="BR34" i="9"/>
  <c r="AL54" i="9"/>
  <c r="BA64" i="9"/>
  <c r="BR64" i="9" s="1"/>
  <c r="BR52" i="9"/>
  <c r="AG60" i="9"/>
  <c r="AG64" i="9"/>
  <c r="Q72" i="9"/>
  <c r="BI44" i="9"/>
  <c r="AF42" i="9"/>
  <c r="AK42" i="9" s="1"/>
  <c r="AE42" i="9"/>
  <c r="AJ42" i="9" s="1"/>
  <c r="BH36" i="9"/>
  <c r="AQ48" i="9"/>
  <c r="BH48" i="9" s="1"/>
  <c r="AM33" i="9"/>
  <c r="AJ30" i="9"/>
  <c r="AM29" i="9"/>
  <c r="AM64" i="9"/>
  <c r="E144" i="9"/>
  <c r="E143" i="9"/>
  <c r="E115" i="9"/>
  <c r="AR135" i="9"/>
  <c r="AR84" i="9"/>
  <c r="BI12" i="9"/>
  <c r="L135" i="9"/>
  <c r="L84" i="9"/>
  <c r="L14" i="9"/>
  <c r="BA82" i="9"/>
  <c r="BR82" i="9" s="1"/>
  <c r="BR10" i="9"/>
  <c r="AE82" i="9"/>
  <c r="AF79" i="9"/>
  <c r="AE43" i="9"/>
  <c r="AJ43" i="9" s="1"/>
  <c r="P144" i="9"/>
  <c r="P143" i="9"/>
  <c r="P115" i="9"/>
  <c r="AA24" i="9"/>
  <c r="AB49" i="9"/>
  <c r="H144" i="9"/>
  <c r="H143" i="9"/>
  <c r="H115" i="9"/>
  <c r="K135" i="9"/>
  <c r="K84" i="9"/>
  <c r="K14" i="9"/>
  <c r="AI79" i="9"/>
  <c r="Z78" i="9"/>
  <c r="AJ6" i="9"/>
  <c r="BJ77" i="9"/>
  <c r="AC77" i="9"/>
  <c r="AM77" i="9" s="1"/>
  <c r="AM5" i="9"/>
  <c r="BT5" i="9"/>
  <c r="AC78" i="9"/>
  <c r="AM78" i="9" s="1"/>
  <c r="AM6" i="9"/>
  <c r="BA76" i="9"/>
  <c r="BR76" i="9" s="1"/>
  <c r="V84" i="9"/>
  <c r="BN84" i="9" s="1"/>
  <c r="V135" i="9"/>
  <c r="BN12" i="9"/>
  <c r="F135" i="9"/>
  <c r="F84" i="9"/>
  <c r="F14" i="9"/>
  <c r="BA80" i="9"/>
  <c r="BR80" i="9" s="1"/>
  <c r="BR8" i="9"/>
  <c r="AB65" i="9"/>
  <c r="AL65" i="9" s="1"/>
  <c r="M37" i="9"/>
  <c r="AJ16" i="9"/>
  <c r="AO131" i="9"/>
  <c r="AO132" i="9"/>
  <c r="AO128" i="9"/>
  <c r="AO133" i="9"/>
  <c r="AO129" i="9"/>
  <c r="AO134" i="9"/>
  <c r="AO140" i="9" s="1"/>
  <c r="AO135" i="9"/>
  <c r="AO84" i="9"/>
  <c r="AO130" i="9"/>
  <c r="BF12" i="9"/>
  <c r="AO14" i="9"/>
  <c r="BA12" i="9"/>
  <c r="I135" i="9"/>
  <c r="I84" i="9"/>
  <c r="I14" i="9"/>
  <c r="AB82" i="9"/>
  <c r="AL10" i="9"/>
  <c r="BA81" i="9"/>
  <c r="BR81" i="9" s="1"/>
  <c r="BR9" i="9"/>
  <c r="AE81" i="9"/>
  <c r="AF78" i="9"/>
  <c r="BH77" i="9"/>
  <c r="AI77" i="9"/>
  <c r="BT4" i="9"/>
  <c r="Z76" i="9"/>
  <c r="AJ4" i="9"/>
  <c r="Z12" i="9"/>
  <c r="AL44" i="9"/>
  <c r="AL46" i="9"/>
  <c r="Z77" i="9"/>
  <c r="AJ5" i="9"/>
  <c r="BC76" i="9"/>
  <c r="AQ84" i="9"/>
  <c r="C84" i="9"/>
  <c r="AA77" i="9"/>
  <c r="AB76" i="9"/>
  <c r="AH80" i="9"/>
  <c r="AK70" i="9" l="1"/>
  <c r="AK76" i="9"/>
  <c r="AJ79" i="9"/>
  <c r="BT42" i="9"/>
  <c r="BH84" i="9"/>
  <c r="AL76" i="9"/>
  <c r="BF84" i="9"/>
  <c r="BI84" i="9"/>
  <c r="AK64" i="9"/>
  <c r="AK24" i="9"/>
  <c r="AA48" i="9"/>
  <c r="AM45" i="9"/>
  <c r="P146" i="9"/>
  <c r="AL67" i="9"/>
  <c r="AL49" i="9"/>
  <c r="BH72" i="9"/>
  <c r="AL24" i="9"/>
  <c r="AF72" i="9"/>
  <c r="BJ48" i="9"/>
  <c r="O146" i="9"/>
  <c r="AG72" i="9"/>
  <c r="AL36" i="9"/>
  <c r="AJ36" i="9"/>
  <c r="BJ84" i="9"/>
  <c r="AJ24" i="9"/>
  <c r="S146" i="9"/>
  <c r="M146" i="9"/>
  <c r="AK44" i="9"/>
  <c r="AK36" i="9"/>
  <c r="AH84" i="9"/>
  <c r="AL82" i="9"/>
  <c r="AK77" i="9"/>
  <c r="J146" i="9"/>
  <c r="K146" i="9"/>
  <c r="U146" i="9"/>
  <c r="AL48" i="9"/>
  <c r="AJ69" i="9"/>
  <c r="AJ78" i="9"/>
  <c r="AJ70" i="9"/>
  <c r="AP141" i="9"/>
  <c r="AJ65" i="9"/>
  <c r="AQ141" i="9"/>
  <c r="AR141" i="9"/>
  <c r="AJ77" i="9"/>
  <c r="AM49" i="9"/>
  <c r="AJ68" i="9"/>
  <c r="AJ76" i="9"/>
  <c r="AS141" i="9"/>
  <c r="AJ80" i="9"/>
  <c r="AR146" i="9"/>
  <c r="AO138" i="9"/>
  <c r="BA84" i="9"/>
  <c r="BR84" i="9" s="1"/>
  <c r="BR12" i="9"/>
  <c r="BA14" i="9"/>
  <c r="Z135" i="9"/>
  <c r="Z134" i="9"/>
  <c r="Z130" i="9"/>
  <c r="Z131" i="9"/>
  <c r="Z132" i="9"/>
  <c r="Z128" i="9"/>
  <c r="Z129" i="9"/>
  <c r="Z133" i="9"/>
  <c r="Z84" i="9"/>
  <c r="E146" i="9"/>
  <c r="AB84" i="9"/>
  <c r="AL12" i="9"/>
  <c r="B146" i="9"/>
  <c r="R146" i="9"/>
  <c r="AI48" i="9"/>
  <c r="C146" i="9"/>
  <c r="AO146" i="9"/>
  <c r="BT36" i="9"/>
  <c r="AM36" i="9"/>
  <c r="AF84" i="9"/>
  <c r="AF14" i="9"/>
  <c r="AK79" i="9"/>
  <c r="L146" i="9"/>
  <c r="V146" i="9"/>
  <c r="G146" i="9"/>
  <c r="AJ82" i="9"/>
  <c r="AL79" i="9"/>
  <c r="Z72" i="9"/>
  <c r="AJ72" i="9" s="1"/>
  <c r="AJ60" i="9"/>
  <c r="AM40" i="9"/>
  <c r="BT40" i="9"/>
  <c r="BI48" i="9"/>
  <c r="AF48" i="9"/>
  <c r="AK48" i="9" s="1"/>
  <c r="AE48" i="9"/>
  <c r="AJ48" i="9" s="1"/>
  <c r="AA84" i="9"/>
  <c r="AK12" i="9"/>
  <c r="AQ146" i="9"/>
  <c r="D146" i="9"/>
  <c r="AM80" i="9"/>
  <c r="AI72" i="9"/>
  <c r="AL78" i="9"/>
  <c r="N146" i="9"/>
  <c r="BT43" i="9"/>
  <c r="AM43" i="9"/>
  <c r="AK82" i="9"/>
  <c r="AH48" i="9"/>
  <c r="H146" i="9"/>
  <c r="AC84" i="9"/>
  <c r="AM84" i="9" s="1"/>
  <c r="AM12" i="9"/>
  <c r="BT12" i="9"/>
  <c r="AK78" i="9"/>
  <c r="AJ49" i="9"/>
  <c r="AH72" i="9"/>
  <c r="AE84" i="9"/>
  <c r="AE14" i="9"/>
  <c r="T146" i="9"/>
  <c r="I146" i="9"/>
  <c r="AB72" i="9"/>
  <c r="AL72" i="9" s="1"/>
  <c r="AL60" i="9"/>
  <c r="BI72" i="9"/>
  <c r="F146" i="9"/>
  <c r="AI84" i="9"/>
  <c r="AI14" i="9"/>
  <c r="AC72" i="9"/>
  <c r="AM60" i="9"/>
  <c r="BR36" i="9"/>
  <c r="BG48" i="9"/>
  <c r="BT103" i="9"/>
  <c r="AO139" i="9"/>
  <c r="AA72" i="9"/>
  <c r="AK72" i="9" s="1"/>
  <c r="AK60" i="9"/>
  <c r="AK49" i="9"/>
  <c r="AG84" i="9"/>
  <c r="AG14" i="9"/>
  <c r="AM44" i="9"/>
  <c r="BT44" i="9"/>
  <c r="BA72" i="9"/>
  <c r="BR72" i="9" s="1"/>
  <c r="BR60" i="9"/>
  <c r="AC48" i="9"/>
  <c r="AL64" i="9"/>
  <c r="AJ81" i="9"/>
  <c r="AJ64" i="9"/>
  <c r="AK84" i="9" l="1"/>
  <c r="BT48" i="9"/>
  <c r="AM48" i="9"/>
  <c r="AO141" i="9"/>
  <c r="AL84" i="9"/>
  <c r="AM72" i="9"/>
  <c r="AJ84" i="9"/>
  <c r="AR138" i="7" l="1"/>
  <c r="AR137" i="7"/>
  <c r="AR128" i="7"/>
  <c r="AR129" i="7"/>
  <c r="AR130" i="7"/>
  <c r="AR131" i="7"/>
  <c r="AR132" i="7"/>
  <c r="AR133" i="7"/>
  <c r="AR134" i="7"/>
  <c r="AR135" i="7"/>
  <c r="AR95" i="7"/>
  <c r="AR96" i="7"/>
  <c r="AR97" i="7"/>
  <c r="AR98" i="7"/>
  <c r="AR99" i="7"/>
  <c r="AR100" i="7"/>
  <c r="AR101" i="7"/>
  <c r="AR102" i="7"/>
  <c r="AR128" i="8"/>
  <c r="AR129" i="8"/>
  <c r="AR130" i="8"/>
  <c r="AR131" i="8"/>
  <c r="AR132" i="8"/>
  <c r="AR133" i="8"/>
  <c r="AR134" i="8"/>
  <c r="AR135" i="8"/>
  <c r="AR95" i="8"/>
  <c r="AR96" i="8"/>
  <c r="AR97" i="8"/>
  <c r="AR98" i="8"/>
  <c r="AR99" i="8"/>
  <c r="AR100" i="8"/>
  <c r="AR101" i="8"/>
  <c r="AR102" i="8"/>
  <c r="AR4" i="8"/>
  <c r="AR5" i="8"/>
  <c r="AR6" i="8"/>
  <c r="AR7" i="8"/>
  <c r="AR8" i="8"/>
  <c r="AR9" i="8"/>
  <c r="AR10" i="8"/>
  <c r="AR11" i="8"/>
  <c r="AR4" i="7"/>
  <c r="AR5" i="7"/>
  <c r="AR6" i="7"/>
  <c r="AR7" i="7"/>
  <c r="AR8" i="7"/>
  <c r="AR9" i="7"/>
  <c r="AR10" i="7"/>
  <c r="AR11" i="7"/>
  <c r="AR52" i="7"/>
  <c r="AR53" i="7"/>
  <c r="AR54" i="7"/>
  <c r="AR55" i="7"/>
  <c r="AR56" i="7"/>
  <c r="AR57" i="7"/>
  <c r="AR58" i="7"/>
  <c r="AR59" i="7"/>
  <c r="AR52" i="8"/>
  <c r="AR53" i="8"/>
  <c r="AR54" i="8"/>
  <c r="AR55" i="8"/>
  <c r="AR56" i="8"/>
  <c r="AR57" i="8"/>
  <c r="AR58" i="8"/>
  <c r="AR59" i="8"/>
  <c r="AR28" i="8"/>
  <c r="AR29" i="8"/>
  <c r="AR30" i="8"/>
  <c r="AR31" i="8"/>
  <c r="AR32" i="8"/>
  <c r="AR33" i="8"/>
  <c r="AR34" i="8"/>
  <c r="AR35" i="8"/>
  <c r="AR28" i="7"/>
  <c r="AR29" i="7"/>
  <c r="AR30" i="7"/>
  <c r="AR31" i="7"/>
  <c r="AR32" i="7"/>
  <c r="AR33" i="7"/>
  <c r="AR34" i="7"/>
  <c r="AR35" i="7"/>
  <c r="AR16" i="8"/>
  <c r="AR17" i="8"/>
  <c r="AR18" i="8"/>
  <c r="AR19" i="8"/>
  <c r="AR20" i="8"/>
  <c r="AR21" i="8"/>
  <c r="AR22" i="8"/>
  <c r="AR23" i="8"/>
  <c r="AR16" i="7"/>
  <c r="AR17" i="7"/>
  <c r="AR18" i="7"/>
  <c r="AR19" i="7"/>
  <c r="AR20" i="7"/>
  <c r="AR21" i="7"/>
  <c r="AR22" i="7"/>
  <c r="AR23" i="7"/>
  <c r="AT16" i="8" l="1"/>
  <c r="AT17" i="8"/>
  <c r="AT18" i="8"/>
  <c r="AT19" i="8"/>
  <c r="BK19" i="8" s="1"/>
  <c r="AT20" i="8"/>
  <c r="AT21" i="8"/>
  <c r="AT22" i="8"/>
  <c r="AT23" i="8"/>
  <c r="AT28" i="8"/>
  <c r="AT29" i="8"/>
  <c r="AT30" i="8"/>
  <c r="AT31" i="8"/>
  <c r="AT32" i="8"/>
  <c r="AT33" i="8"/>
  <c r="AT34" i="8"/>
  <c r="AT35" i="8"/>
  <c r="AT52" i="8"/>
  <c r="AT53" i="8"/>
  <c r="AT54" i="8"/>
  <c r="AT55" i="8"/>
  <c r="AT56" i="8"/>
  <c r="AT57" i="8"/>
  <c r="AT58" i="8"/>
  <c r="AT59" i="8"/>
  <c r="AT128" i="8"/>
  <c r="AT129" i="8"/>
  <c r="AT130" i="8"/>
  <c r="AT131" i="8"/>
  <c r="AT132" i="8"/>
  <c r="AT133" i="8"/>
  <c r="AT134" i="8"/>
  <c r="AT135" i="8"/>
  <c r="AT95" i="8"/>
  <c r="AT96" i="8"/>
  <c r="AT97" i="8"/>
  <c r="AT98" i="8"/>
  <c r="AT99" i="8"/>
  <c r="AT100" i="8"/>
  <c r="AT101" i="8"/>
  <c r="AT102" i="8"/>
  <c r="AT4" i="8"/>
  <c r="AT5" i="8"/>
  <c r="AT6" i="8"/>
  <c r="AT78" i="8" s="1"/>
  <c r="BK78" i="8" s="1"/>
  <c r="AT7" i="8"/>
  <c r="BK7" i="8" s="1"/>
  <c r="AT8" i="8"/>
  <c r="AT9" i="8"/>
  <c r="AT10" i="8"/>
  <c r="AT82" i="8" s="1"/>
  <c r="AT11" i="8"/>
  <c r="AQ135" i="8"/>
  <c r="AP135" i="8"/>
  <c r="BQ134" i="8"/>
  <c r="BP134" i="8"/>
  <c r="BM134" i="8"/>
  <c r="BL134" i="8"/>
  <c r="BI134" i="8"/>
  <c r="AQ134" i="8"/>
  <c r="BH134" i="8" s="1"/>
  <c r="AP134" i="8"/>
  <c r="AO134" i="8"/>
  <c r="BO134" i="8"/>
  <c r="BN134" i="8"/>
  <c r="BP133" i="8"/>
  <c r="BO133" i="8"/>
  <c r="BL133" i="8"/>
  <c r="BK133" i="8"/>
  <c r="BH133" i="8"/>
  <c r="BG133" i="8"/>
  <c r="BJ133" i="8"/>
  <c r="AQ133" i="8"/>
  <c r="AP133" i="8"/>
  <c r="AO133" i="8"/>
  <c r="BF133" i="8" s="1"/>
  <c r="BQ133" i="8"/>
  <c r="BN133" i="8"/>
  <c r="BM133" i="8"/>
  <c r="BO132" i="8"/>
  <c r="BN132" i="8"/>
  <c r="BK132" i="8"/>
  <c r="BG132" i="8"/>
  <c r="BJ132" i="8"/>
  <c r="AQ132" i="8"/>
  <c r="BH132" i="8" s="1"/>
  <c r="AP132" i="8"/>
  <c r="AO132" i="8"/>
  <c r="BF132" i="8" s="1"/>
  <c r="BQ132" i="8"/>
  <c r="BP132" i="8"/>
  <c r="BM132" i="8"/>
  <c r="BL132" i="8"/>
  <c r="BQ131" i="8"/>
  <c r="BN131" i="8"/>
  <c r="BM131" i="8"/>
  <c r="BJ131" i="8"/>
  <c r="BF131" i="8"/>
  <c r="BI131" i="8"/>
  <c r="AQ131" i="8"/>
  <c r="AP131" i="8"/>
  <c r="AO131" i="8"/>
  <c r="BP131" i="8"/>
  <c r="BQ130" i="8"/>
  <c r="BP130" i="8"/>
  <c r="BM130" i="8"/>
  <c r="BL130" i="8"/>
  <c r="BI130" i="8"/>
  <c r="AQ130" i="8"/>
  <c r="BH130" i="8" s="1"/>
  <c r="AP130" i="8"/>
  <c r="AO130" i="8"/>
  <c r="BO130" i="8"/>
  <c r="BN130" i="8"/>
  <c r="BP129" i="8"/>
  <c r="BO129" i="8"/>
  <c r="BL129" i="8"/>
  <c r="BK129" i="8"/>
  <c r="BH129" i="8"/>
  <c r="BG129" i="8"/>
  <c r="AT136" i="8"/>
  <c r="BJ129" i="8"/>
  <c r="AQ129" i="8"/>
  <c r="AP129" i="8"/>
  <c r="AP136" i="8" s="1"/>
  <c r="AO129" i="8"/>
  <c r="BF129" i="8" s="1"/>
  <c r="BQ129" i="8"/>
  <c r="BM129" i="8"/>
  <c r="F136" i="8"/>
  <c r="BN128" i="8"/>
  <c r="BJ128" i="8"/>
  <c r="AS136" i="8"/>
  <c r="AQ128" i="8"/>
  <c r="BH128" i="8" s="1"/>
  <c r="AP128" i="8"/>
  <c r="AO128" i="8"/>
  <c r="AO136" i="8" s="1"/>
  <c r="S136" i="8"/>
  <c r="Q136" i="8"/>
  <c r="P136" i="8"/>
  <c r="O136" i="8"/>
  <c r="M136" i="8"/>
  <c r="L136" i="8"/>
  <c r="K136" i="8"/>
  <c r="I136" i="8"/>
  <c r="G136" i="8"/>
  <c r="E136" i="8"/>
  <c r="D136" i="8"/>
  <c r="C136" i="8"/>
  <c r="AE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U124" i="8"/>
  <c r="BM124" i="8" s="1"/>
  <c r="BQ123" i="8"/>
  <c r="BN123" i="8"/>
  <c r="BM123" i="8"/>
  <c r="BL123" i="8"/>
  <c r="BH123" i="8"/>
  <c r="AT123" i="8"/>
  <c r="BK123" i="8" s="1"/>
  <c r="AS123" i="8"/>
  <c r="AR123" i="8"/>
  <c r="BI123" i="8" s="1"/>
  <c r="AP123" i="8"/>
  <c r="BG123" i="8" s="1"/>
  <c r="AO123" i="8"/>
  <c r="BF123" i="8" s="1"/>
  <c r="BO123" i="8"/>
  <c r="BQ122" i="8"/>
  <c r="BP122" i="8"/>
  <c r="BN122" i="8"/>
  <c r="BM122" i="8"/>
  <c r="BH122" i="8"/>
  <c r="AT122" i="8"/>
  <c r="BK122" i="8" s="1"/>
  <c r="AS122" i="8"/>
  <c r="AR122" i="8"/>
  <c r="BI122" i="8" s="1"/>
  <c r="AQ122" i="8"/>
  <c r="AP122" i="8"/>
  <c r="BG122" i="8" s="1"/>
  <c r="AO122" i="8"/>
  <c r="BO122" i="8"/>
  <c r="BQ121" i="8"/>
  <c r="BM121" i="8"/>
  <c r="BL121" i="8"/>
  <c r="BF121" i="8"/>
  <c r="AT121" i="8"/>
  <c r="AS121" i="8"/>
  <c r="AR121" i="8"/>
  <c r="AQ121" i="8"/>
  <c r="BH121" i="8" s="1"/>
  <c r="AP121" i="8"/>
  <c r="BG121" i="8" s="1"/>
  <c r="AO121" i="8"/>
  <c r="BP121" i="8"/>
  <c r="BO121" i="8"/>
  <c r="BN121" i="8"/>
  <c r="BJ121" i="8"/>
  <c r="BP120" i="8"/>
  <c r="BM120" i="8"/>
  <c r="BL120" i="8"/>
  <c r="BH120" i="8"/>
  <c r="BF120" i="8"/>
  <c r="AT120" i="8"/>
  <c r="BK120" i="8" s="1"/>
  <c r="AS120" i="8"/>
  <c r="BJ120" i="8" s="1"/>
  <c r="AR120" i="8"/>
  <c r="BI120" i="8" s="1"/>
  <c r="AQ120" i="8"/>
  <c r="AP120" i="8"/>
  <c r="BG120" i="8" s="1"/>
  <c r="AO120" i="8"/>
  <c r="BQ120" i="8"/>
  <c r="BO120" i="8"/>
  <c r="BN120" i="8"/>
  <c r="BQ119" i="8"/>
  <c r="BP119" i="8"/>
  <c r="BO119" i="8"/>
  <c r="BN119" i="8"/>
  <c r="BM119" i="8"/>
  <c r="BL119" i="8"/>
  <c r="BK119" i="8"/>
  <c r="BJ119" i="8"/>
  <c r="BI119" i="8"/>
  <c r="BH119" i="8"/>
  <c r="BG119" i="8"/>
  <c r="BF119" i="8"/>
  <c r="BM118" i="8"/>
  <c r="BL118" i="8"/>
  <c r="BH118" i="8"/>
  <c r="BF118" i="8"/>
  <c r="AT118" i="8"/>
  <c r="AS118" i="8"/>
  <c r="AS124" i="8" s="1"/>
  <c r="AR118" i="8"/>
  <c r="AR124" i="8" s="1"/>
  <c r="BI124" i="8" s="1"/>
  <c r="AQ118" i="8"/>
  <c r="AQ124" i="8" s="1"/>
  <c r="AP118" i="8"/>
  <c r="AP124" i="8" s="1"/>
  <c r="AO118" i="8"/>
  <c r="AO124" i="8" s="1"/>
  <c r="Y124" i="8"/>
  <c r="BQ124" i="8" s="1"/>
  <c r="X124" i="8"/>
  <c r="BP124" i="8" s="1"/>
  <c r="BO118" i="8"/>
  <c r="V124" i="8"/>
  <c r="BN124" i="8" s="1"/>
  <c r="T124" i="8"/>
  <c r="BL124" i="8" s="1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U115" i="8"/>
  <c r="T115" i="8"/>
  <c r="BD114" i="8"/>
  <c r="BC114" i="8"/>
  <c r="U114" i="8"/>
  <c r="T114" i="8"/>
  <c r="S114" i="8"/>
  <c r="AB114" i="8" s="1"/>
  <c r="AT113" i="8"/>
  <c r="AT113" i="9" s="1"/>
  <c r="BB113" i="9" s="1"/>
  <c r="AS113" i="8"/>
  <c r="AR113" i="8"/>
  <c r="AQ113" i="8"/>
  <c r="AP113" i="8"/>
  <c r="BH112" i="8"/>
  <c r="BF112" i="8"/>
  <c r="AT112" i="8"/>
  <c r="AS112" i="8"/>
  <c r="BJ112" i="8" s="1"/>
  <c r="AR112" i="8"/>
  <c r="AQ112" i="8"/>
  <c r="AP112" i="8"/>
  <c r="AO112" i="8"/>
  <c r="BH111" i="8"/>
  <c r="BF111" i="8"/>
  <c r="AT111" i="8"/>
  <c r="AS111" i="8"/>
  <c r="BJ111" i="8" s="1"/>
  <c r="AR111" i="8"/>
  <c r="BI111" i="8" s="1"/>
  <c r="AQ111" i="8"/>
  <c r="AP111" i="8"/>
  <c r="BG111" i="8" s="1"/>
  <c r="AO111" i="8"/>
  <c r="BH110" i="8"/>
  <c r="BF110" i="8"/>
  <c r="AT110" i="8"/>
  <c r="AS110" i="8"/>
  <c r="BJ110" i="8" s="1"/>
  <c r="AR110" i="8"/>
  <c r="AQ110" i="8"/>
  <c r="AP110" i="8"/>
  <c r="AO110" i="8"/>
  <c r="AT109" i="8"/>
  <c r="AS109" i="8"/>
  <c r="AR109" i="8"/>
  <c r="BI109" i="8" s="1"/>
  <c r="AQ109" i="8"/>
  <c r="AP109" i="8"/>
  <c r="BG109" i="8" s="1"/>
  <c r="AO109" i="8"/>
  <c r="BJ109" i="8"/>
  <c r="BF109" i="8"/>
  <c r="BG108" i="8"/>
  <c r="AT108" i="8"/>
  <c r="AT108" i="9" s="1"/>
  <c r="AS108" i="8"/>
  <c r="BJ108" i="8" s="1"/>
  <c r="AR108" i="8"/>
  <c r="BI108" i="8" s="1"/>
  <c r="AQ108" i="8"/>
  <c r="BH108" i="8" s="1"/>
  <c r="AP108" i="8"/>
  <c r="AO108" i="8"/>
  <c r="BF108" i="8" s="1"/>
  <c r="BG107" i="8"/>
  <c r="AT107" i="8"/>
  <c r="AT107" i="9" s="1"/>
  <c r="AS107" i="8"/>
  <c r="AR107" i="8"/>
  <c r="BI107" i="8" s="1"/>
  <c r="AQ107" i="8"/>
  <c r="AQ114" i="8" s="1"/>
  <c r="AP107" i="8"/>
  <c r="AO107" i="8"/>
  <c r="AO114" i="8" s="1"/>
  <c r="Y114" i="8"/>
  <c r="AD114" i="8" s="1"/>
  <c r="AN114" i="8" s="1"/>
  <c r="W114" i="8"/>
  <c r="R114" i="8"/>
  <c r="Q114" i="8"/>
  <c r="P114" i="8"/>
  <c r="AA114" i="8" s="1"/>
  <c r="O114" i="8"/>
  <c r="N114" i="8"/>
  <c r="M114" i="8"/>
  <c r="AI114" i="8" s="1"/>
  <c r="L114" i="8"/>
  <c r="K114" i="8"/>
  <c r="J114" i="8"/>
  <c r="AH114" i="8" s="1"/>
  <c r="I114" i="8"/>
  <c r="H114" i="8"/>
  <c r="G114" i="8"/>
  <c r="AG114" i="8" s="1"/>
  <c r="F114" i="8"/>
  <c r="E114" i="8"/>
  <c r="D114" i="8"/>
  <c r="AF114" i="8" s="1"/>
  <c r="C114" i="8"/>
  <c r="B114" i="8"/>
  <c r="AI106" i="8"/>
  <c r="AI117" i="8" s="1"/>
  <c r="AH106" i="8"/>
  <c r="AH117" i="8" s="1"/>
  <c r="AG106" i="8"/>
  <c r="AG117" i="8" s="1"/>
  <c r="AF106" i="8"/>
  <c r="AF117" i="8" s="1"/>
  <c r="AZ103" i="8"/>
  <c r="AY103" i="8"/>
  <c r="AX103" i="8"/>
  <c r="AW103" i="8"/>
  <c r="AV103" i="8"/>
  <c r="BM103" i="8" s="1"/>
  <c r="AU103" i="8"/>
  <c r="V103" i="8"/>
  <c r="BN103" i="8" s="1"/>
  <c r="U103" i="8"/>
  <c r="T103" i="8"/>
  <c r="BL103" i="8" s="1"/>
  <c r="AQ102" i="8"/>
  <c r="AP102" i="8"/>
  <c r="BN101" i="8"/>
  <c r="BM101" i="8"/>
  <c r="BL101" i="8"/>
  <c r="BJ101" i="8"/>
  <c r="BH101" i="8"/>
  <c r="BF101" i="8"/>
  <c r="BK101" i="8"/>
  <c r="BI101" i="8"/>
  <c r="AQ101" i="8"/>
  <c r="AP101" i="8"/>
  <c r="BG101" i="8" s="1"/>
  <c r="AO101" i="8"/>
  <c r="BQ101" i="8"/>
  <c r="BP101" i="8"/>
  <c r="BO101" i="8"/>
  <c r="BN100" i="8"/>
  <c r="BM100" i="8"/>
  <c r="BL100" i="8"/>
  <c r="BJ100" i="8"/>
  <c r="BH100" i="8"/>
  <c r="BF100" i="8"/>
  <c r="BK100" i="8"/>
  <c r="BI100" i="8"/>
  <c r="AQ100" i="8"/>
  <c r="AP100" i="8"/>
  <c r="BG100" i="8" s="1"/>
  <c r="AO100" i="8"/>
  <c r="BQ100" i="8"/>
  <c r="BP100" i="8"/>
  <c r="BO100" i="8"/>
  <c r="BN99" i="8"/>
  <c r="BM99" i="8"/>
  <c r="BL99" i="8"/>
  <c r="BJ99" i="8"/>
  <c r="BH99" i="8"/>
  <c r="BF99" i="8"/>
  <c r="BK99" i="8"/>
  <c r="BI99" i="8"/>
  <c r="AQ99" i="8"/>
  <c r="AP99" i="8"/>
  <c r="BG99" i="8" s="1"/>
  <c r="AO99" i="8"/>
  <c r="BQ99" i="8"/>
  <c r="BP99" i="8"/>
  <c r="BO99" i="8"/>
  <c r="BN98" i="8"/>
  <c r="BM98" i="8"/>
  <c r="BL98" i="8"/>
  <c r="BJ98" i="8"/>
  <c r="BH98" i="8"/>
  <c r="BF98" i="8"/>
  <c r="BK98" i="8"/>
  <c r="BI98" i="8"/>
  <c r="AQ98" i="8"/>
  <c r="AP98" i="8"/>
  <c r="BG98" i="8" s="1"/>
  <c r="AO98" i="8"/>
  <c r="BQ98" i="8"/>
  <c r="BP98" i="8"/>
  <c r="BO98" i="8"/>
  <c r="BN97" i="8"/>
  <c r="BM97" i="8"/>
  <c r="BL97" i="8"/>
  <c r="BJ97" i="8"/>
  <c r="BH97" i="8"/>
  <c r="BF97" i="8"/>
  <c r="BK97" i="8"/>
  <c r="BI97" i="8"/>
  <c r="AQ97" i="8"/>
  <c r="AP97" i="8"/>
  <c r="BG97" i="8" s="1"/>
  <c r="AO97" i="8"/>
  <c r="BQ97" i="8"/>
  <c r="BP97" i="8"/>
  <c r="BO97" i="8"/>
  <c r="BN96" i="8"/>
  <c r="BM96" i="8"/>
  <c r="BL96" i="8"/>
  <c r="BJ96" i="8"/>
  <c r="BH96" i="8"/>
  <c r="BF96" i="8"/>
  <c r="BK96" i="8"/>
  <c r="BI96" i="8"/>
  <c r="AQ96" i="8"/>
  <c r="AP96" i="8"/>
  <c r="BG96" i="8" s="1"/>
  <c r="AO96" i="8"/>
  <c r="BQ96" i="8"/>
  <c r="BP96" i="8"/>
  <c r="BO96" i="8"/>
  <c r="BN95" i="8"/>
  <c r="BM95" i="8"/>
  <c r="BL95" i="8"/>
  <c r="BJ95" i="8"/>
  <c r="BH95" i="8"/>
  <c r="BF95" i="8"/>
  <c r="AT103" i="8"/>
  <c r="AS103" i="8"/>
  <c r="AR103" i="8"/>
  <c r="BI103" i="8" s="1"/>
  <c r="AQ95" i="8"/>
  <c r="AQ103" i="8" s="1"/>
  <c r="AP95" i="8"/>
  <c r="AP103" i="8" s="1"/>
  <c r="AO95" i="8"/>
  <c r="AO103" i="8" s="1"/>
  <c r="AH103" i="8"/>
  <c r="BQ95" i="8"/>
  <c r="W103" i="8"/>
  <c r="S103" i="8"/>
  <c r="R103" i="8"/>
  <c r="Q103" i="8"/>
  <c r="P103" i="8"/>
  <c r="O103" i="8"/>
  <c r="M103" i="8"/>
  <c r="L103" i="8"/>
  <c r="J103" i="8"/>
  <c r="I103" i="8"/>
  <c r="H103" i="8"/>
  <c r="G103" i="8"/>
  <c r="F103" i="8"/>
  <c r="D103" i="8"/>
  <c r="C103" i="8"/>
  <c r="B103" i="8"/>
  <c r="AE94" i="8"/>
  <c r="AE106" i="8" s="1"/>
  <c r="AE117" i="8" s="1"/>
  <c r="Z94" i="8"/>
  <c r="Z106" i="8" s="1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S90" i="8"/>
  <c r="BJ90" i="8" s="1"/>
  <c r="AO90" i="8"/>
  <c r="BF90" i="8" s="1"/>
  <c r="W90" i="8"/>
  <c r="BO90" i="8" s="1"/>
  <c r="V90" i="8"/>
  <c r="BN90" i="8" s="1"/>
  <c r="U90" i="8"/>
  <c r="BM90" i="8" s="1"/>
  <c r="T90" i="8"/>
  <c r="BL90" i="8" s="1"/>
  <c r="S90" i="8"/>
  <c r="R90" i="8"/>
  <c r="Q90" i="8"/>
  <c r="P90" i="8"/>
  <c r="O90" i="8"/>
  <c r="N90" i="8"/>
  <c r="M90" i="8"/>
  <c r="L90" i="8"/>
  <c r="K90" i="8"/>
  <c r="AI90" i="8" s="1"/>
  <c r="J90" i="8"/>
  <c r="I90" i="8"/>
  <c r="H90" i="8"/>
  <c r="AH90" i="8" s="1"/>
  <c r="G90" i="8"/>
  <c r="AG90" i="8" s="1"/>
  <c r="F90" i="8"/>
  <c r="E90" i="8"/>
  <c r="D90" i="8"/>
  <c r="C90" i="8"/>
  <c r="B90" i="8"/>
  <c r="BN89" i="8"/>
  <c r="BM89" i="8"/>
  <c r="BL89" i="8"/>
  <c r="BH89" i="8"/>
  <c r="BF89" i="8"/>
  <c r="AT89" i="8"/>
  <c r="BK89" i="8" s="1"/>
  <c r="AS89" i="8"/>
  <c r="BJ89" i="8" s="1"/>
  <c r="AR89" i="8"/>
  <c r="BI89" i="8" s="1"/>
  <c r="AQ89" i="8"/>
  <c r="AP89" i="8"/>
  <c r="BG89" i="8" s="1"/>
  <c r="AO89" i="8"/>
  <c r="AI89" i="8"/>
  <c r="AH89" i="8"/>
  <c r="AG89" i="8"/>
  <c r="AF89" i="8"/>
  <c r="AK89" i="8" s="1"/>
  <c r="AD89" i="8"/>
  <c r="AC89" i="8"/>
  <c r="AM89" i="8" s="1"/>
  <c r="AB89" i="8"/>
  <c r="AL89" i="8" s="1"/>
  <c r="AA89" i="8"/>
  <c r="Y89" i="8"/>
  <c r="BQ89" i="8" s="1"/>
  <c r="X89" i="8"/>
  <c r="BP89" i="8" s="1"/>
  <c r="W89" i="8"/>
  <c r="BO89" i="8" s="1"/>
  <c r="BN88" i="8"/>
  <c r="BM88" i="8"/>
  <c r="BL88" i="8"/>
  <c r="BH88" i="8"/>
  <c r="BF88" i="8"/>
  <c r="AT88" i="8"/>
  <c r="AS88" i="8"/>
  <c r="BJ88" i="8" s="1"/>
  <c r="AR88" i="8"/>
  <c r="AR90" i="8" s="1"/>
  <c r="BI90" i="8" s="1"/>
  <c r="AQ88" i="8"/>
  <c r="AQ90" i="8" s="1"/>
  <c r="BH90" i="8" s="1"/>
  <c r="AP88" i="8"/>
  <c r="AO88" i="8"/>
  <c r="AI88" i="8"/>
  <c r="AH88" i="8"/>
  <c r="AG88" i="8"/>
  <c r="AF88" i="8"/>
  <c r="AK88" i="8" s="1"/>
  <c r="AC88" i="8"/>
  <c r="AC90" i="8" s="1"/>
  <c r="AM90" i="8" s="1"/>
  <c r="AB88" i="8"/>
  <c r="AB90" i="8" s="1"/>
  <c r="AA88" i="8"/>
  <c r="AA90" i="8" s="1"/>
  <c r="Y88" i="8"/>
  <c r="BQ88" i="8" s="1"/>
  <c r="X88" i="8"/>
  <c r="X90" i="8" s="1"/>
  <c r="BP90" i="8" s="1"/>
  <c r="W88" i="8"/>
  <c r="BO88" i="8" s="1"/>
  <c r="V82" i="8"/>
  <c r="BN82" i="8" s="1"/>
  <c r="U82" i="8"/>
  <c r="BM82" i="8" s="1"/>
  <c r="T82" i="8"/>
  <c r="BL82" i="8" s="1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V81" i="8"/>
  <c r="BN81" i="8" s="1"/>
  <c r="U81" i="8"/>
  <c r="BM81" i="8" s="1"/>
  <c r="T81" i="8"/>
  <c r="BL81" i="8" s="1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V80" i="8"/>
  <c r="BN80" i="8" s="1"/>
  <c r="U80" i="8"/>
  <c r="BM80" i="8" s="1"/>
  <c r="T80" i="8"/>
  <c r="BL80" i="8" s="1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V79" i="8"/>
  <c r="BN79" i="8" s="1"/>
  <c r="U79" i="8"/>
  <c r="BM79" i="8" s="1"/>
  <c r="T79" i="8"/>
  <c r="BL79" i="8" s="1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V78" i="8"/>
  <c r="BN78" i="8" s="1"/>
  <c r="U78" i="8"/>
  <c r="BM78" i="8" s="1"/>
  <c r="T78" i="8"/>
  <c r="BL78" i="8" s="1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V77" i="8"/>
  <c r="BN77" i="8" s="1"/>
  <c r="U77" i="8"/>
  <c r="BM77" i="8" s="1"/>
  <c r="T77" i="8"/>
  <c r="BL77" i="8" s="1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BN76" i="8"/>
  <c r="V76" i="8"/>
  <c r="U76" i="8"/>
  <c r="BM76" i="8" s="1"/>
  <c r="T76" i="8"/>
  <c r="BL76" i="8" s="1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V70" i="8"/>
  <c r="BN70" i="8" s="1"/>
  <c r="U70" i="8"/>
  <c r="BM70" i="8" s="1"/>
  <c r="T70" i="8"/>
  <c r="BL70" i="8" s="1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V69" i="8"/>
  <c r="BN69" i="8" s="1"/>
  <c r="U69" i="8"/>
  <c r="BM69" i="8" s="1"/>
  <c r="T69" i="8"/>
  <c r="BL69" i="8" s="1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V68" i="8"/>
  <c r="BN68" i="8" s="1"/>
  <c r="U68" i="8"/>
  <c r="BM68" i="8" s="1"/>
  <c r="T68" i="8"/>
  <c r="BL68" i="8" s="1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V67" i="8"/>
  <c r="BN67" i="8" s="1"/>
  <c r="U67" i="8"/>
  <c r="BM67" i="8" s="1"/>
  <c r="T67" i="8"/>
  <c r="BL67" i="8" s="1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V66" i="8"/>
  <c r="BN66" i="8" s="1"/>
  <c r="U66" i="8"/>
  <c r="BM66" i="8" s="1"/>
  <c r="T66" i="8"/>
  <c r="BL66" i="8" s="1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V65" i="8"/>
  <c r="BN65" i="8" s="1"/>
  <c r="U65" i="8"/>
  <c r="BM65" i="8" s="1"/>
  <c r="T65" i="8"/>
  <c r="BL65" i="8" s="1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BM64" i="8"/>
  <c r="V64" i="8"/>
  <c r="BN64" i="8" s="1"/>
  <c r="U64" i="8"/>
  <c r="T64" i="8"/>
  <c r="BL64" i="8" s="1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V60" i="8"/>
  <c r="BN60" i="8" s="1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Q59" i="8"/>
  <c r="AP59" i="8"/>
  <c r="BN58" i="8"/>
  <c r="BM58" i="8"/>
  <c r="BL58" i="8"/>
  <c r="BJ58" i="8"/>
  <c r="BH58" i="8"/>
  <c r="BF58" i="8"/>
  <c r="BK58" i="8"/>
  <c r="BI58" i="8"/>
  <c r="AQ58" i="8"/>
  <c r="AP58" i="8"/>
  <c r="BG58" i="8" s="1"/>
  <c r="AO58" i="8"/>
  <c r="BP58" i="8"/>
  <c r="BO58" i="8"/>
  <c r="BN57" i="8"/>
  <c r="BM57" i="8"/>
  <c r="BL57" i="8"/>
  <c r="BJ57" i="8"/>
  <c r="BH57" i="8"/>
  <c r="BF57" i="8"/>
  <c r="BI57" i="8"/>
  <c r="AQ57" i="8"/>
  <c r="AP57" i="8"/>
  <c r="AO57" i="8"/>
  <c r="BN56" i="8"/>
  <c r="BM56" i="8"/>
  <c r="BL56" i="8"/>
  <c r="BJ56" i="8"/>
  <c r="BH56" i="8"/>
  <c r="BF56" i="8"/>
  <c r="AQ56" i="8"/>
  <c r="AP56" i="8"/>
  <c r="AO56" i="8"/>
  <c r="BN55" i="8"/>
  <c r="BM55" i="8"/>
  <c r="BL55" i="8"/>
  <c r="BJ55" i="8"/>
  <c r="BH55" i="8"/>
  <c r="BF55" i="8"/>
  <c r="AQ55" i="8"/>
  <c r="AP55" i="8"/>
  <c r="AO55" i="8"/>
  <c r="BP55" i="8"/>
  <c r="BO55" i="8"/>
  <c r="BN54" i="8"/>
  <c r="BM54" i="8"/>
  <c r="BL54" i="8"/>
  <c r="BJ54" i="8"/>
  <c r="BH54" i="8"/>
  <c r="BF54" i="8"/>
  <c r="BI54" i="8"/>
  <c r="AQ54" i="8"/>
  <c r="AP54" i="8"/>
  <c r="AO54" i="8"/>
  <c r="BQ54" i="8"/>
  <c r="BP54" i="8"/>
  <c r="BN53" i="8"/>
  <c r="BM53" i="8"/>
  <c r="BL53" i="8"/>
  <c r="BJ53" i="8"/>
  <c r="BH53" i="8"/>
  <c r="BF53" i="8"/>
  <c r="BK53" i="8"/>
  <c r="AQ53" i="8"/>
  <c r="AP53" i="8"/>
  <c r="BG53" i="8" s="1"/>
  <c r="AO53" i="8"/>
  <c r="BN52" i="8"/>
  <c r="BM52" i="8"/>
  <c r="BL52" i="8"/>
  <c r="BJ52" i="8"/>
  <c r="BH52" i="8"/>
  <c r="BF52" i="8"/>
  <c r="AQ52" i="8"/>
  <c r="AQ60" i="8" s="1"/>
  <c r="AP52" i="8"/>
  <c r="AP60" i="8" s="1"/>
  <c r="AO52" i="8"/>
  <c r="AI60" i="8"/>
  <c r="AH60" i="8"/>
  <c r="AA60" i="8"/>
  <c r="W60" i="8"/>
  <c r="V46" i="8"/>
  <c r="U46" i="8"/>
  <c r="AC46" i="8" s="1"/>
  <c r="T46" i="8"/>
  <c r="S46" i="8"/>
  <c r="R46" i="8"/>
  <c r="Q46" i="8"/>
  <c r="P46" i="8"/>
  <c r="O46" i="8"/>
  <c r="AA46" i="8" s="1"/>
  <c r="N46" i="8"/>
  <c r="M46" i="8"/>
  <c r="L46" i="8"/>
  <c r="K46" i="8"/>
  <c r="AI46" i="8" s="1"/>
  <c r="J46" i="8"/>
  <c r="I46" i="8"/>
  <c r="H46" i="8"/>
  <c r="G46" i="8"/>
  <c r="F46" i="8"/>
  <c r="E46" i="8"/>
  <c r="D46" i="8"/>
  <c r="C46" i="8"/>
  <c r="B46" i="8"/>
  <c r="V45" i="8"/>
  <c r="U45" i="8"/>
  <c r="T45" i="8"/>
  <c r="AC45" i="8" s="1"/>
  <c r="S45" i="8"/>
  <c r="R45" i="8"/>
  <c r="Q45" i="8"/>
  <c r="P45" i="8"/>
  <c r="O45" i="8"/>
  <c r="N45" i="8"/>
  <c r="AA45" i="8" s="1"/>
  <c r="M45" i="8"/>
  <c r="L45" i="8"/>
  <c r="K45" i="8"/>
  <c r="J45" i="8"/>
  <c r="I45" i="8"/>
  <c r="H45" i="8"/>
  <c r="AH45" i="8" s="1"/>
  <c r="G45" i="8"/>
  <c r="F45" i="8"/>
  <c r="E45" i="8"/>
  <c r="D45" i="8"/>
  <c r="C45" i="8"/>
  <c r="B45" i="8"/>
  <c r="V44" i="8"/>
  <c r="U44" i="8"/>
  <c r="AC44" i="8" s="1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AG44" i="8" s="1"/>
  <c r="D44" i="8"/>
  <c r="C44" i="8"/>
  <c r="B44" i="8"/>
  <c r="V43" i="8"/>
  <c r="U43" i="8"/>
  <c r="T43" i="8"/>
  <c r="AC43" i="8" s="1"/>
  <c r="S43" i="8"/>
  <c r="R43" i="8"/>
  <c r="Q43" i="8"/>
  <c r="P43" i="8"/>
  <c r="O43" i="8"/>
  <c r="N43" i="8"/>
  <c r="AA43" i="8" s="1"/>
  <c r="M43" i="8"/>
  <c r="L43" i="8"/>
  <c r="K43" i="8"/>
  <c r="J43" i="8"/>
  <c r="I43" i="8"/>
  <c r="H43" i="8"/>
  <c r="G43" i="8"/>
  <c r="F43" i="8"/>
  <c r="E43" i="8"/>
  <c r="D43" i="8"/>
  <c r="C43" i="8"/>
  <c r="B43" i="8"/>
  <c r="AF43" i="8" s="1"/>
  <c r="V42" i="8"/>
  <c r="U42" i="8"/>
  <c r="T42" i="8"/>
  <c r="S42" i="8"/>
  <c r="R42" i="8"/>
  <c r="Q42" i="8"/>
  <c r="P42" i="8"/>
  <c r="O42" i="8"/>
  <c r="AA42" i="8" s="1"/>
  <c r="N42" i="8"/>
  <c r="M42" i="8"/>
  <c r="L42" i="8"/>
  <c r="K42" i="8"/>
  <c r="AI42" i="8" s="1"/>
  <c r="J42" i="8"/>
  <c r="I42" i="8"/>
  <c r="H42" i="8"/>
  <c r="G42" i="8"/>
  <c r="F42" i="8"/>
  <c r="E42" i="8"/>
  <c r="D42" i="8"/>
  <c r="C42" i="8"/>
  <c r="B42" i="8"/>
  <c r="V41" i="8"/>
  <c r="U41" i="8"/>
  <c r="T41" i="8"/>
  <c r="AC41" i="8" s="1"/>
  <c r="S41" i="8"/>
  <c r="R41" i="8"/>
  <c r="Q41" i="8"/>
  <c r="P41" i="8"/>
  <c r="O41" i="8"/>
  <c r="N41" i="8"/>
  <c r="AA41" i="8" s="1"/>
  <c r="M41" i="8"/>
  <c r="L41" i="8"/>
  <c r="K41" i="8"/>
  <c r="J41" i="8"/>
  <c r="I41" i="8"/>
  <c r="H41" i="8"/>
  <c r="AH41" i="8" s="1"/>
  <c r="G41" i="8"/>
  <c r="F41" i="8"/>
  <c r="E41" i="8"/>
  <c r="AG41" i="8" s="1"/>
  <c r="D41" i="8"/>
  <c r="C41" i="8"/>
  <c r="B41" i="8"/>
  <c r="V40" i="8"/>
  <c r="U40" i="8"/>
  <c r="AC40" i="8" s="1"/>
  <c r="T40" i="8"/>
  <c r="S40" i="8"/>
  <c r="R40" i="8"/>
  <c r="Q40" i="8"/>
  <c r="P40" i="8"/>
  <c r="O40" i="8"/>
  <c r="AA40" i="8" s="1"/>
  <c r="N40" i="8"/>
  <c r="M40" i="8"/>
  <c r="L40" i="8"/>
  <c r="K40" i="8"/>
  <c r="J40" i="8"/>
  <c r="I40" i="8"/>
  <c r="H40" i="8"/>
  <c r="G40" i="8"/>
  <c r="F40" i="8"/>
  <c r="E40" i="8"/>
  <c r="AG40" i="8" s="1"/>
  <c r="D40" i="8"/>
  <c r="C40" i="8"/>
  <c r="B40" i="8"/>
  <c r="AF40" i="8" s="1"/>
  <c r="V36" i="8"/>
  <c r="U36" i="8"/>
  <c r="BM36" i="8" s="1"/>
  <c r="T36" i="8"/>
  <c r="S36" i="8"/>
  <c r="R36" i="8"/>
  <c r="Q36" i="8"/>
  <c r="P36" i="8"/>
  <c r="O36" i="8"/>
  <c r="N36" i="8"/>
  <c r="M36" i="8"/>
  <c r="L36" i="8"/>
  <c r="K36" i="8"/>
  <c r="J36" i="8"/>
  <c r="J48" i="8" s="1"/>
  <c r="I36" i="8"/>
  <c r="H36" i="8"/>
  <c r="G36" i="8"/>
  <c r="F36" i="8"/>
  <c r="F48" i="8" s="1"/>
  <c r="E36" i="8"/>
  <c r="D36" i="8"/>
  <c r="C36" i="8"/>
  <c r="B36" i="8"/>
  <c r="B48" i="8" s="1"/>
  <c r="AQ35" i="8"/>
  <c r="AP35" i="8"/>
  <c r="AP47" i="8" s="1"/>
  <c r="BN34" i="8"/>
  <c r="BM34" i="8"/>
  <c r="BL34" i="8"/>
  <c r="BJ34" i="8"/>
  <c r="BH34" i="8"/>
  <c r="BF34" i="8"/>
  <c r="AQ34" i="8"/>
  <c r="AP34" i="8"/>
  <c r="AO34" i="8"/>
  <c r="AO46" i="8" s="1"/>
  <c r="BF46" i="8" s="1"/>
  <c r="W46" i="8"/>
  <c r="BN33" i="8"/>
  <c r="BM33" i="8"/>
  <c r="BL33" i="8"/>
  <c r="BJ33" i="8"/>
  <c r="BH33" i="8"/>
  <c r="BF33" i="8"/>
  <c r="BK33" i="8"/>
  <c r="AQ33" i="8"/>
  <c r="AP33" i="8"/>
  <c r="BG33" i="8" s="1"/>
  <c r="AO33" i="8"/>
  <c r="AO45" i="8" s="1"/>
  <c r="BF45" i="8" s="1"/>
  <c r="W45" i="8"/>
  <c r="BN32" i="8"/>
  <c r="BM32" i="8"/>
  <c r="BL32" i="8"/>
  <c r="BJ32" i="8"/>
  <c r="BH32" i="8"/>
  <c r="BF32" i="8"/>
  <c r="BI32" i="8"/>
  <c r="AQ32" i="8"/>
  <c r="AP32" i="8"/>
  <c r="AO32" i="8"/>
  <c r="AO44" i="8" s="1"/>
  <c r="BF44" i="8" s="1"/>
  <c r="BQ32" i="8"/>
  <c r="BP32" i="8"/>
  <c r="W44" i="8"/>
  <c r="BN31" i="8"/>
  <c r="BM31" i="8"/>
  <c r="BL31" i="8"/>
  <c r="BJ31" i="8"/>
  <c r="BH31" i="8"/>
  <c r="BF31" i="8"/>
  <c r="AQ31" i="8"/>
  <c r="AP31" i="8"/>
  <c r="AO31" i="8"/>
  <c r="AO43" i="8" s="1"/>
  <c r="BP31" i="8"/>
  <c r="BO31" i="8"/>
  <c r="BN30" i="8"/>
  <c r="BM30" i="8"/>
  <c r="BL30" i="8"/>
  <c r="BJ30" i="8"/>
  <c r="BH30" i="8"/>
  <c r="BF30" i="8"/>
  <c r="AQ30" i="8"/>
  <c r="AP30" i="8"/>
  <c r="AO30" i="8"/>
  <c r="AO42" i="8" s="1"/>
  <c r="BF42" i="8" s="1"/>
  <c r="W42" i="8"/>
  <c r="BN29" i="8"/>
  <c r="BM29" i="8"/>
  <c r="BL29" i="8"/>
  <c r="BJ29" i="8"/>
  <c r="BH29" i="8"/>
  <c r="BF29" i="8"/>
  <c r="BK29" i="8"/>
  <c r="AQ29" i="8"/>
  <c r="AP29" i="8"/>
  <c r="BG29" i="8" s="1"/>
  <c r="AO29" i="8"/>
  <c r="W41" i="8"/>
  <c r="BN28" i="8"/>
  <c r="BM28" i="8"/>
  <c r="BL28" i="8"/>
  <c r="BJ28" i="8"/>
  <c r="BH28" i="8"/>
  <c r="BF28" i="8"/>
  <c r="AS36" i="8"/>
  <c r="AR36" i="8"/>
  <c r="AQ28" i="8"/>
  <c r="AP28" i="8"/>
  <c r="AO28" i="8"/>
  <c r="AO36" i="8" s="1"/>
  <c r="AI36" i="8"/>
  <c r="AH36" i="8"/>
  <c r="AG36" i="8"/>
  <c r="AF36" i="8"/>
  <c r="AC36" i="8"/>
  <c r="AB36" i="8"/>
  <c r="AA36" i="8"/>
  <c r="AK36" i="8" s="1"/>
  <c r="Y36" i="8"/>
  <c r="X36" i="8"/>
  <c r="W40" i="8"/>
  <c r="AQ24" i="8"/>
  <c r="BH24" i="8" s="1"/>
  <c r="W24" i="8"/>
  <c r="V24" i="8"/>
  <c r="AC24" i="8" s="1"/>
  <c r="AM24" i="8" s="1"/>
  <c r="U24" i="8"/>
  <c r="T24" i="8"/>
  <c r="S24" i="8"/>
  <c r="R24" i="8"/>
  <c r="Q24" i="8"/>
  <c r="P24" i="8"/>
  <c r="AA24" i="8" s="1"/>
  <c r="O24" i="8"/>
  <c r="N24" i="8"/>
  <c r="M24" i="8"/>
  <c r="AI24" i="8" s="1"/>
  <c r="L24" i="8"/>
  <c r="K24" i="8"/>
  <c r="J24" i="8"/>
  <c r="AH24" i="8" s="1"/>
  <c r="I24" i="8"/>
  <c r="H24" i="8"/>
  <c r="G24" i="8"/>
  <c r="AG24" i="8" s="1"/>
  <c r="F24" i="8"/>
  <c r="E24" i="8"/>
  <c r="D24" i="8"/>
  <c r="AF24" i="8" s="1"/>
  <c r="C24" i="8"/>
  <c r="B24" i="8"/>
  <c r="AQ23" i="8"/>
  <c r="AP23" i="8"/>
  <c r="BJ22" i="8"/>
  <c r="BH22" i="8"/>
  <c r="BF22" i="8"/>
  <c r="BK22" i="8"/>
  <c r="BI22" i="8"/>
  <c r="AQ22" i="8"/>
  <c r="AP22" i="8"/>
  <c r="BG22" i="8" s="1"/>
  <c r="AO22" i="8"/>
  <c r="BJ21" i="8"/>
  <c r="BH21" i="8"/>
  <c r="BF21" i="8"/>
  <c r="BK21" i="8"/>
  <c r="BI21" i="8"/>
  <c r="AQ21" i="8"/>
  <c r="AP21" i="8"/>
  <c r="BG21" i="8" s="1"/>
  <c r="AO21" i="8"/>
  <c r="BJ20" i="8"/>
  <c r="BH20" i="8"/>
  <c r="BF20" i="8"/>
  <c r="BK20" i="8"/>
  <c r="BI20" i="8"/>
  <c r="AQ20" i="8"/>
  <c r="AP20" i="8"/>
  <c r="BG20" i="8" s="1"/>
  <c r="AO20" i="8"/>
  <c r="BJ19" i="8"/>
  <c r="BH19" i="8"/>
  <c r="BF19" i="8"/>
  <c r="BI19" i="8"/>
  <c r="AQ19" i="8"/>
  <c r="AP19" i="8"/>
  <c r="BG19" i="8" s="1"/>
  <c r="AO19" i="8"/>
  <c r="BJ18" i="8"/>
  <c r="BH18" i="8"/>
  <c r="BF18" i="8"/>
  <c r="BK18" i="8"/>
  <c r="BI18" i="8"/>
  <c r="AQ18" i="8"/>
  <c r="AP18" i="8"/>
  <c r="BG18" i="8" s="1"/>
  <c r="AO18" i="8"/>
  <c r="BJ17" i="8"/>
  <c r="BH17" i="8"/>
  <c r="BF17" i="8"/>
  <c r="BK17" i="8"/>
  <c r="BI17" i="8"/>
  <c r="AQ17" i="8"/>
  <c r="AP17" i="8"/>
  <c r="BG17" i="8" s="1"/>
  <c r="AO17" i="8"/>
  <c r="BI16" i="8"/>
  <c r="BH16" i="8"/>
  <c r="AS24" i="8"/>
  <c r="BJ24" i="8" s="1"/>
  <c r="AQ16" i="8"/>
  <c r="AP16" i="8"/>
  <c r="AO16" i="8"/>
  <c r="AO24" i="8" s="1"/>
  <c r="BF24" i="8" s="1"/>
  <c r="Y24" i="8"/>
  <c r="X24" i="8"/>
  <c r="AD24" i="8" s="1"/>
  <c r="BV15" i="8"/>
  <c r="AI15" i="8"/>
  <c r="AH15" i="8"/>
  <c r="AG15" i="8"/>
  <c r="AF15" i="8"/>
  <c r="H14" i="8"/>
  <c r="BQ13" i="8"/>
  <c r="BN13" i="8"/>
  <c r="BM13" i="8"/>
  <c r="BL13" i="8"/>
  <c r="BF13" i="8"/>
  <c r="AT13" i="8"/>
  <c r="BK13" i="8" s="1"/>
  <c r="AS13" i="8"/>
  <c r="BJ13" i="8" s="1"/>
  <c r="AR13" i="8"/>
  <c r="BI13" i="8" s="1"/>
  <c r="AQ13" i="8"/>
  <c r="BH13" i="8" s="1"/>
  <c r="AP13" i="8"/>
  <c r="BG13" i="8" s="1"/>
  <c r="AO13" i="8"/>
  <c r="BP13" i="8"/>
  <c r="V12" i="8"/>
  <c r="V84" i="8" s="1"/>
  <c r="BN84" i="8" s="1"/>
  <c r="U12" i="8"/>
  <c r="U84" i="8" s="1"/>
  <c r="BM84" i="8" s="1"/>
  <c r="T12" i="8"/>
  <c r="S12" i="8"/>
  <c r="S84" i="8" s="1"/>
  <c r="R12" i="8"/>
  <c r="R84" i="8" s="1"/>
  <c r="Q12" i="8"/>
  <c r="Q84" i="8" s="1"/>
  <c r="P12" i="8"/>
  <c r="O12" i="8"/>
  <c r="O84" i="8" s="1"/>
  <c r="N12" i="8"/>
  <c r="N84" i="8" s="1"/>
  <c r="M12" i="8"/>
  <c r="M84" i="8" s="1"/>
  <c r="L12" i="8"/>
  <c r="K12" i="8"/>
  <c r="K84" i="8" s="1"/>
  <c r="J12" i="8"/>
  <c r="J84" i="8" s="1"/>
  <c r="I12" i="8"/>
  <c r="I84" i="8" s="1"/>
  <c r="H12" i="8"/>
  <c r="G12" i="8"/>
  <c r="G84" i="8" s="1"/>
  <c r="F12" i="8"/>
  <c r="F84" i="8" s="1"/>
  <c r="E12" i="8"/>
  <c r="E84" i="8" s="1"/>
  <c r="D12" i="8"/>
  <c r="C12" i="8"/>
  <c r="C84" i="8" s="1"/>
  <c r="B12" i="8"/>
  <c r="B84" i="8" s="1"/>
  <c r="AS83" i="8"/>
  <c r="AR83" i="8"/>
  <c r="AQ11" i="8"/>
  <c r="AQ83" i="8" s="1"/>
  <c r="AP11" i="8"/>
  <c r="AP83" i="8" s="1"/>
  <c r="BP10" i="8"/>
  <c r="BO10" i="8"/>
  <c r="BN10" i="8"/>
  <c r="BM10" i="8"/>
  <c r="BL10" i="8"/>
  <c r="BH10" i="8"/>
  <c r="AS82" i="8"/>
  <c r="BJ82" i="8" s="1"/>
  <c r="AR82" i="8"/>
  <c r="BI82" i="8" s="1"/>
  <c r="AQ10" i="8"/>
  <c r="AQ82" i="8" s="1"/>
  <c r="AP10" i="8"/>
  <c r="AP82" i="8" s="1"/>
  <c r="AO10" i="8"/>
  <c r="AO82" i="8" s="1"/>
  <c r="BF82" i="8" s="1"/>
  <c r="AI82" i="8"/>
  <c r="AH82" i="8"/>
  <c r="AG82" i="8"/>
  <c r="AF82" i="8"/>
  <c r="AC82" i="8"/>
  <c r="AB82" i="8"/>
  <c r="AA82" i="8"/>
  <c r="AK82" i="8" s="1"/>
  <c r="Y82" i="8"/>
  <c r="BQ82" i="8" s="1"/>
  <c r="X82" i="8"/>
  <c r="BP82" i="8" s="1"/>
  <c r="W82" i="8"/>
  <c r="BO82" i="8" s="1"/>
  <c r="BQ9" i="8"/>
  <c r="BN9" i="8"/>
  <c r="BM9" i="8"/>
  <c r="BL9" i="8"/>
  <c r="BJ9" i="8"/>
  <c r="BF9" i="8"/>
  <c r="AT81" i="8"/>
  <c r="AS81" i="8"/>
  <c r="BJ81" i="8" s="1"/>
  <c r="AR81" i="8"/>
  <c r="AQ9" i="8"/>
  <c r="AQ81" i="8" s="1"/>
  <c r="BH81" i="8" s="1"/>
  <c r="AP9" i="8"/>
  <c r="AP81" i="8" s="1"/>
  <c r="AO9" i="8"/>
  <c r="AO81" i="8" s="1"/>
  <c r="BF81" i="8" s="1"/>
  <c r="AI81" i="8"/>
  <c r="AH81" i="8"/>
  <c r="AG81" i="8"/>
  <c r="AF81" i="8"/>
  <c r="AC81" i="8"/>
  <c r="AM81" i="8" s="1"/>
  <c r="AB81" i="8"/>
  <c r="AA81" i="8"/>
  <c r="Y81" i="8"/>
  <c r="BQ81" i="8" s="1"/>
  <c r="X81" i="8"/>
  <c r="BP81" i="8" s="1"/>
  <c r="W81" i="8"/>
  <c r="BO81" i="8" s="1"/>
  <c r="BP8" i="8"/>
  <c r="BO8" i="8"/>
  <c r="BN8" i="8"/>
  <c r="BM8" i="8"/>
  <c r="BL8" i="8"/>
  <c r="BH8" i="8"/>
  <c r="AT80" i="8"/>
  <c r="BK80" i="8" s="1"/>
  <c r="AS80" i="8"/>
  <c r="AR80" i="8"/>
  <c r="BI80" i="8" s="1"/>
  <c r="AQ8" i="8"/>
  <c r="AQ80" i="8" s="1"/>
  <c r="BH80" i="8" s="1"/>
  <c r="AP8" i="8"/>
  <c r="AP80" i="8" s="1"/>
  <c r="BG80" i="8" s="1"/>
  <c r="AO8" i="8"/>
  <c r="AO80" i="8" s="1"/>
  <c r="AI80" i="8"/>
  <c r="AH80" i="8"/>
  <c r="AG80" i="8"/>
  <c r="AF80" i="8"/>
  <c r="AC80" i="8"/>
  <c r="AB80" i="8"/>
  <c r="AA80" i="8"/>
  <c r="AK80" i="8" s="1"/>
  <c r="Y80" i="8"/>
  <c r="BQ80" i="8" s="1"/>
  <c r="X80" i="8"/>
  <c r="BP80" i="8" s="1"/>
  <c r="W80" i="8"/>
  <c r="BO80" i="8" s="1"/>
  <c r="BQ7" i="8"/>
  <c r="BN7" i="8"/>
  <c r="BM7" i="8"/>
  <c r="BL7" i="8"/>
  <c r="BJ7" i="8"/>
  <c r="BI7" i="8"/>
  <c r="BF7" i="8"/>
  <c r="AS79" i="8"/>
  <c r="BJ79" i="8" s="1"/>
  <c r="AR79" i="8"/>
  <c r="BI79" i="8" s="1"/>
  <c r="AQ7" i="8"/>
  <c r="AQ79" i="8" s="1"/>
  <c r="AP7" i="8"/>
  <c r="AP79" i="8" s="1"/>
  <c r="AO7" i="8"/>
  <c r="AO79" i="8" s="1"/>
  <c r="BF79" i="8" s="1"/>
  <c r="AI79" i="8"/>
  <c r="AH79" i="8"/>
  <c r="AG79" i="8"/>
  <c r="AF79" i="8"/>
  <c r="AC79" i="8"/>
  <c r="AB79" i="8"/>
  <c r="AA79" i="8"/>
  <c r="AK79" i="8" s="1"/>
  <c r="Y79" i="8"/>
  <c r="BQ79" i="8" s="1"/>
  <c r="X79" i="8"/>
  <c r="BP79" i="8" s="1"/>
  <c r="W79" i="8"/>
  <c r="BO79" i="8" s="1"/>
  <c r="BP6" i="8"/>
  <c r="BO6" i="8"/>
  <c r="BN6" i="8"/>
  <c r="BM6" i="8"/>
  <c r="BL6" i="8"/>
  <c r="BI6" i="8"/>
  <c r="BH6" i="8"/>
  <c r="AS78" i="8"/>
  <c r="AR78" i="8"/>
  <c r="BI78" i="8" s="1"/>
  <c r="AQ6" i="8"/>
  <c r="AQ78" i="8" s="1"/>
  <c r="BH78" i="8" s="1"/>
  <c r="AP6" i="8"/>
  <c r="AP78" i="8" s="1"/>
  <c r="BG78" i="8" s="1"/>
  <c r="AO6" i="8"/>
  <c r="AO78" i="8" s="1"/>
  <c r="AI78" i="8"/>
  <c r="AH78" i="8"/>
  <c r="AG78" i="8"/>
  <c r="AF78" i="8"/>
  <c r="AC78" i="8"/>
  <c r="AB78" i="8"/>
  <c r="AA78" i="8"/>
  <c r="AK78" i="8" s="1"/>
  <c r="Y78" i="8"/>
  <c r="BQ78" i="8" s="1"/>
  <c r="X78" i="8"/>
  <c r="BP78" i="8" s="1"/>
  <c r="W78" i="8"/>
  <c r="BO78" i="8" s="1"/>
  <c r="BQ5" i="8"/>
  <c r="BN5" i="8"/>
  <c r="BM5" i="8"/>
  <c r="BL5" i="8"/>
  <c r="BK5" i="8"/>
  <c r="BJ5" i="8"/>
  <c r="BI5" i="8"/>
  <c r="BG5" i="8"/>
  <c r="BF5" i="8"/>
  <c r="AT77" i="8"/>
  <c r="BK77" i="8" s="1"/>
  <c r="AS77" i="8"/>
  <c r="BJ77" i="8" s="1"/>
  <c r="AR77" i="8"/>
  <c r="AQ5" i="8"/>
  <c r="AQ77" i="8" s="1"/>
  <c r="BH77" i="8" s="1"/>
  <c r="AP5" i="8"/>
  <c r="AP77" i="8" s="1"/>
  <c r="BG77" i="8" s="1"/>
  <c r="AO5" i="8"/>
  <c r="AO77" i="8" s="1"/>
  <c r="BF77" i="8" s="1"/>
  <c r="AI77" i="8"/>
  <c r="AH77" i="8"/>
  <c r="AG77" i="8"/>
  <c r="AF77" i="8"/>
  <c r="AC77" i="8"/>
  <c r="AB77" i="8"/>
  <c r="AL77" i="8" s="1"/>
  <c r="AA77" i="8"/>
  <c r="Y77" i="8"/>
  <c r="BQ77" i="8" s="1"/>
  <c r="X77" i="8"/>
  <c r="BP77" i="8" s="1"/>
  <c r="W77" i="8"/>
  <c r="BO77" i="8" s="1"/>
  <c r="BP4" i="8"/>
  <c r="BO4" i="8"/>
  <c r="BN4" i="8"/>
  <c r="BM4" i="8"/>
  <c r="BL4" i="8"/>
  <c r="BK4" i="8"/>
  <c r="BI4" i="8"/>
  <c r="BH4" i="8"/>
  <c r="AT76" i="8"/>
  <c r="AS76" i="8"/>
  <c r="BJ76" i="8" s="1"/>
  <c r="AR76" i="8"/>
  <c r="BI76" i="8" s="1"/>
  <c r="AQ4" i="8"/>
  <c r="AQ76" i="8" s="1"/>
  <c r="BH76" i="8" s="1"/>
  <c r="AP4" i="8"/>
  <c r="AP76" i="8" s="1"/>
  <c r="AO4" i="8"/>
  <c r="AO76" i="8" s="1"/>
  <c r="BF76" i="8" s="1"/>
  <c r="AI76" i="8"/>
  <c r="AH76" i="8"/>
  <c r="AG76" i="8"/>
  <c r="AF76" i="8"/>
  <c r="AC76" i="8"/>
  <c r="AB76" i="8"/>
  <c r="AA76" i="8"/>
  <c r="Y76" i="8"/>
  <c r="BQ76" i="8" s="1"/>
  <c r="X76" i="8"/>
  <c r="BP76" i="8" s="1"/>
  <c r="W76" i="8"/>
  <c r="BO76" i="8" s="1"/>
  <c r="AE3" i="8"/>
  <c r="AE15" i="8" s="1"/>
  <c r="Y3" i="8"/>
  <c r="X3" i="8"/>
  <c r="X15" i="8" s="1"/>
  <c r="X51" i="8" s="1"/>
  <c r="W3" i="8"/>
  <c r="V3" i="8"/>
  <c r="U3" i="8"/>
  <c r="T3" i="8"/>
  <c r="T15" i="8" s="1"/>
  <c r="T51" i="8" s="1"/>
  <c r="S3" i="8"/>
  <c r="R3" i="8"/>
  <c r="Q3" i="8"/>
  <c r="P3" i="8"/>
  <c r="P15" i="8" s="1"/>
  <c r="P51" i="8" s="1"/>
  <c r="O3" i="8"/>
  <c r="N3" i="8"/>
  <c r="M3" i="8"/>
  <c r="L3" i="8"/>
  <c r="L15" i="8" s="1"/>
  <c r="L51" i="8" s="1"/>
  <c r="K3" i="8"/>
  <c r="J3" i="8"/>
  <c r="I3" i="8"/>
  <c r="H3" i="8"/>
  <c r="H15" i="8" s="1"/>
  <c r="H51" i="8" s="1"/>
  <c r="G3" i="8"/>
  <c r="F3" i="8"/>
  <c r="E3" i="8"/>
  <c r="D3" i="8"/>
  <c r="D15" i="8" s="1"/>
  <c r="D51" i="8" s="1"/>
  <c r="C3" i="8"/>
  <c r="B3" i="8"/>
  <c r="B2" i="8"/>
  <c r="A2" i="8"/>
  <c r="BA24" i="8" s="1"/>
  <c r="BR24" i="8" s="1"/>
  <c r="N1" i="8"/>
  <c r="M1" i="8"/>
  <c r="L1" i="8"/>
  <c r="AT128" i="7"/>
  <c r="AT129" i="7"/>
  <c r="AT130" i="7"/>
  <c r="AT131" i="7"/>
  <c r="AT132" i="7"/>
  <c r="AT133" i="7"/>
  <c r="AT134" i="7"/>
  <c r="AT135" i="7"/>
  <c r="AT95" i="7"/>
  <c r="AT95" i="9" s="1"/>
  <c r="AT96" i="7"/>
  <c r="AT96" i="9" s="1"/>
  <c r="AT97" i="7"/>
  <c r="AT97" i="9" s="1"/>
  <c r="AT98" i="7"/>
  <c r="AT98" i="9" s="1"/>
  <c r="AT99" i="7"/>
  <c r="AT99" i="9" s="1"/>
  <c r="AT100" i="7"/>
  <c r="AT100" i="9" s="1"/>
  <c r="AT101" i="7"/>
  <c r="AT101" i="9" s="1"/>
  <c r="AT102" i="7"/>
  <c r="AT52" i="7"/>
  <c r="AT52" i="9" s="1"/>
  <c r="AT53" i="7"/>
  <c r="AT53" i="9" s="1"/>
  <c r="AT54" i="7"/>
  <c r="AT54" i="9" s="1"/>
  <c r="AT55" i="7"/>
  <c r="AT56" i="7"/>
  <c r="AT56" i="9" s="1"/>
  <c r="AT57" i="7"/>
  <c r="AT57" i="9" s="1"/>
  <c r="AT58" i="7"/>
  <c r="AT58" i="9" s="1"/>
  <c r="AT59" i="7"/>
  <c r="AT59" i="9" s="1"/>
  <c r="AT28" i="7"/>
  <c r="AT28" i="9" s="1"/>
  <c r="AT29" i="7"/>
  <c r="AT29" i="9" s="1"/>
  <c r="AT30" i="7"/>
  <c r="AT30" i="9" s="1"/>
  <c r="AT31" i="7"/>
  <c r="AT31" i="9" s="1"/>
  <c r="AT32" i="7"/>
  <c r="AT32" i="9" s="1"/>
  <c r="AT33" i="7"/>
  <c r="AT33" i="9" s="1"/>
  <c r="AT34" i="7"/>
  <c r="AT34" i="9" s="1"/>
  <c r="AT35" i="7"/>
  <c r="AT35" i="9" s="1"/>
  <c r="AT16" i="7"/>
  <c r="AT17" i="7"/>
  <c r="AT17" i="9" s="1"/>
  <c r="AT18" i="7"/>
  <c r="AT18" i="9" s="1"/>
  <c r="AT19" i="7"/>
  <c r="AT19" i="9" s="1"/>
  <c r="AT20" i="7"/>
  <c r="AT21" i="7"/>
  <c r="AT21" i="9" s="1"/>
  <c r="AT22" i="7"/>
  <c r="AT22" i="9" s="1"/>
  <c r="AT23" i="7"/>
  <c r="AT23" i="9" s="1"/>
  <c r="BB23" i="9" s="1"/>
  <c r="AT4" i="7"/>
  <c r="AT4" i="9" s="1"/>
  <c r="AT5" i="7"/>
  <c r="AT5" i="9" s="1"/>
  <c r="AT6" i="7"/>
  <c r="AT6" i="9" s="1"/>
  <c r="AT7" i="7"/>
  <c r="AT8" i="7"/>
  <c r="AT8" i="9" s="1"/>
  <c r="AT9" i="7"/>
  <c r="AT9" i="9" s="1"/>
  <c r="AT10" i="7"/>
  <c r="AT10" i="9" s="1"/>
  <c r="AT11" i="7"/>
  <c r="AO4" i="7"/>
  <c r="AP4" i="7"/>
  <c r="AQ4" i="7"/>
  <c r="AO5" i="7"/>
  <c r="AP5" i="7"/>
  <c r="AQ5" i="7"/>
  <c r="AO6" i="7"/>
  <c r="AP6" i="7"/>
  <c r="BG6" i="7" s="1"/>
  <c r="AQ6" i="7"/>
  <c r="AO7" i="7"/>
  <c r="AP7" i="7"/>
  <c r="AQ7" i="7"/>
  <c r="AO8" i="7"/>
  <c r="AP8" i="7"/>
  <c r="AQ8" i="7"/>
  <c r="AO9" i="7"/>
  <c r="AO81" i="7" s="1"/>
  <c r="BF81" i="7" s="1"/>
  <c r="AP9" i="7"/>
  <c r="AQ9" i="7"/>
  <c r="AO10" i="7"/>
  <c r="AP10" i="7"/>
  <c r="AP82" i="7" s="1"/>
  <c r="AQ10" i="7"/>
  <c r="AP11" i="7"/>
  <c r="AQ11" i="7"/>
  <c r="AO13" i="7"/>
  <c r="AP13" i="7"/>
  <c r="AQ13" i="7"/>
  <c r="AA12" i="7"/>
  <c r="AE12" i="7"/>
  <c r="AE14" i="7" s="1"/>
  <c r="AI12" i="7"/>
  <c r="AI14" i="7" s="1"/>
  <c r="AH77" i="7"/>
  <c r="AC78" i="7"/>
  <c r="W12" i="7"/>
  <c r="W14" i="7" s="1"/>
  <c r="AB79" i="7"/>
  <c r="AI80" i="7"/>
  <c r="AH81" i="7"/>
  <c r="B12" i="7"/>
  <c r="B14" i="7" s="1"/>
  <c r="C12" i="7"/>
  <c r="D12" i="7"/>
  <c r="D14" i="7" s="1"/>
  <c r="E12" i="7"/>
  <c r="F12" i="7"/>
  <c r="F14" i="7" s="1"/>
  <c r="G12" i="7"/>
  <c r="H12" i="7"/>
  <c r="AH12" i="7" s="1"/>
  <c r="I12" i="7"/>
  <c r="J12" i="7"/>
  <c r="J14" i="7" s="1"/>
  <c r="K12" i="7"/>
  <c r="L12" i="7"/>
  <c r="L84" i="7" s="1"/>
  <c r="M12" i="7"/>
  <c r="N12" i="7"/>
  <c r="N14" i="7" s="1"/>
  <c r="O12" i="7"/>
  <c r="P12" i="7"/>
  <c r="P14" i="7" s="1"/>
  <c r="Q12" i="7"/>
  <c r="R12" i="7"/>
  <c r="R14" i="7" s="1"/>
  <c r="S12" i="7"/>
  <c r="T12" i="7"/>
  <c r="U12" i="7"/>
  <c r="V12" i="7"/>
  <c r="X12" i="7"/>
  <c r="Z12" i="7"/>
  <c r="C14" i="7"/>
  <c r="E14" i="7"/>
  <c r="G14" i="7"/>
  <c r="I14" i="7"/>
  <c r="K14" i="7"/>
  <c r="L14" i="7"/>
  <c r="M14" i="7"/>
  <c r="Q14" i="7"/>
  <c r="T14" i="7"/>
  <c r="U14" i="7"/>
  <c r="X14" i="7"/>
  <c r="AT137" i="7"/>
  <c r="AS137" i="7"/>
  <c r="AQ137" i="7"/>
  <c r="C136" i="7"/>
  <c r="AQ135" i="7"/>
  <c r="AP135" i="7"/>
  <c r="BQ134" i="7"/>
  <c r="BM134" i="7"/>
  <c r="BI134" i="7"/>
  <c r="BJ134" i="7"/>
  <c r="AQ134" i="7"/>
  <c r="BH134" i="7" s="1"/>
  <c r="AP134" i="7"/>
  <c r="AO134" i="7"/>
  <c r="BF134" i="7" s="1"/>
  <c r="BP134" i="7"/>
  <c r="BN134" i="7"/>
  <c r="AM134" i="7"/>
  <c r="BL134" i="7"/>
  <c r="BK134" i="7"/>
  <c r="BP133" i="7"/>
  <c r="BL133" i="7"/>
  <c r="BH133" i="7"/>
  <c r="BK133" i="7"/>
  <c r="BI133" i="7"/>
  <c r="AQ133" i="7"/>
  <c r="AP133" i="7"/>
  <c r="BG133" i="7" s="1"/>
  <c r="AO133" i="7"/>
  <c r="BQ133" i="7"/>
  <c r="BO133" i="7"/>
  <c r="BN133" i="7"/>
  <c r="BM133" i="7"/>
  <c r="BO132" i="7"/>
  <c r="BK132" i="7"/>
  <c r="BG132" i="7"/>
  <c r="BJ132" i="7"/>
  <c r="AQ132" i="7"/>
  <c r="BH132" i="7" s="1"/>
  <c r="AP132" i="7"/>
  <c r="AO132" i="7"/>
  <c r="BF132" i="7" s="1"/>
  <c r="AK132" i="7"/>
  <c r="BQ132" i="7"/>
  <c r="BP132" i="7"/>
  <c r="BN132" i="7"/>
  <c r="BM132" i="7"/>
  <c r="BL132" i="7"/>
  <c r="BN131" i="7"/>
  <c r="BJ131" i="7"/>
  <c r="BF131" i="7"/>
  <c r="BK131" i="7"/>
  <c r="BI131" i="7"/>
  <c r="AQ131" i="7"/>
  <c r="AP131" i="7"/>
  <c r="BG131" i="7" s="1"/>
  <c r="AO131" i="7"/>
  <c r="AL131" i="7"/>
  <c r="BQ131" i="7"/>
  <c r="BO131" i="7"/>
  <c r="BM131" i="7"/>
  <c r="BH131" i="7"/>
  <c r="BQ130" i="7"/>
  <c r="BM130" i="7"/>
  <c r="BI130" i="7"/>
  <c r="BJ130" i="7"/>
  <c r="AQ130" i="7"/>
  <c r="BH130" i="7" s="1"/>
  <c r="AP130" i="7"/>
  <c r="AO130" i="7"/>
  <c r="BF130" i="7" s="1"/>
  <c r="BP130" i="7"/>
  <c r="BN130" i="7"/>
  <c r="BL130" i="7"/>
  <c r="BG130" i="7"/>
  <c r="BP129" i="7"/>
  <c r="BL129" i="7"/>
  <c r="BI129" i="7"/>
  <c r="AQ129" i="7"/>
  <c r="AP129" i="7"/>
  <c r="AO129" i="7"/>
  <c r="BQ129" i="7"/>
  <c r="BO129" i="7"/>
  <c r="BN129" i="7"/>
  <c r="BM129" i="7"/>
  <c r="AM129" i="7"/>
  <c r="O136" i="7"/>
  <c r="BF129" i="7"/>
  <c r="G136" i="7"/>
  <c r="BP128" i="7"/>
  <c r="BO128" i="7"/>
  <c r="BL128" i="7"/>
  <c r="BK128" i="7"/>
  <c r="BH128" i="7"/>
  <c r="AR136" i="7"/>
  <c r="AQ128" i="7"/>
  <c r="AP128" i="7"/>
  <c r="AP136" i="7" s="1"/>
  <c r="AO128" i="7"/>
  <c r="M136" i="7"/>
  <c r="I136" i="7"/>
  <c r="E136" i="7"/>
  <c r="AE127" i="7"/>
  <c r="U124" i="7"/>
  <c r="BM124" i="7" s="1"/>
  <c r="N124" i="7"/>
  <c r="BM123" i="7"/>
  <c r="BG123" i="7"/>
  <c r="BF123" i="7"/>
  <c r="AT123" i="7"/>
  <c r="AT123" i="9" s="1"/>
  <c r="AS123" i="7"/>
  <c r="BJ123" i="7" s="1"/>
  <c r="AR123" i="7"/>
  <c r="BI123" i="7" s="1"/>
  <c r="AP123" i="7"/>
  <c r="BQ123" i="7"/>
  <c r="BP123" i="7"/>
  <c r="BN123" i="7"/>
  <c r="AM123" i="7"/>
  <c r="BH123" i="7"/>
  <c r="BO122" i="7"/>
  <c r="BN122" i="7"/>
  <c r="BM122" i="7"/>
  <c r="BK122" i="7"/>
  <c r="AT122" i="7"/>
  <c r="AT122" i="9" s="1"/>
  <c r="AS122" i="7"/>
  <c r="BJ122" i="7" s="1"/>
  <c r="AR122" i="7"/>
  <c r="BI122" i="7" s="1"/>
  <c r="AQ122" i="7"/>
  <c r="BH122" i="7" s="1"/>
  <c r="AP122" i="7"/>
  <c r="AO122" i="7"/>
  <c r="BF122" i="7" s="1"/>
  <c r="BQ122" i="7"/>
  <c r="BP122" i="7"/>
  <c r="AN122" i="7"/>
  <c r="BL122" i="7"/>
  <c r="AK122" i="7"/>
  <c r="BO121" i="7"/>
  <c r="BN121" i="7"/>
  <c r="BM121" i="7"/>
  <c r="BK121" i="7"/>
  <c r="BG121" i="7"/>
  <c r="AT121" i="7"/>
  <c r="AT121" i="9" s="1"/>
  <c r="AS121" i="7"/>
  <c r="BJ121" i="7" s="1"/>
  <c r="AR121" i="7"/>
  <c r="BI121" i="7" s="1"/>
  <c r="AQ121" i="7"/>
  <c r="AP121" i="7"/>
  <c r="AO121" i="7"/>
  <c r="BF121" i="7" s="1"/>
  <c r="BQ121" i="7"/>
  <c r="BP121" i="7"/>
  <c r="BL121" i="7"/>
  <c r="AL121" i="7"/>
  <c r="BQ120" i="7"/>
  <c r="BP120" i="7"/>
  <c r="BM120" i="7"/>
  <c r="BL120" i="7"/>
  <c r="AT120" i="7"/>
  <c r="AS120" i="7"/>
  <c r="AR120" i="7"/>
  <c r="AQ120" i="7"/>
  <c r="BH120" i="7" s="1"/>
  <c r="AP120" i="7"/>
  <c r="BG120" i="7" s="1"/>
  <c r="AO120" i="7"/>
  <c r="BN120" i="7"/>
  <c r="AM120" i="7"/>
  <c r="BJ120" i="7"/>
  <c r="BF120" i="7"/>
  <c r="BQ119" i="7"/>
  <c r="BP119" i="7"/>
  <c r="BO119" i="7"/>
  <c r="BM119" i="7"/>
  <c r="BL119" i="7"/>
  <c r="BJ119" i="7"/>
  <c r="BI119" i="7"/>
  <c r="BH119" i="7"/>
  <c r="BG119" i="7"/>
  <c r="BF119" i="7"/>
  <c r="AT119" i="7"/>
  <c r="AT119" i="9" s="1"/>
  <c r="AP119" i="7"/>
  <c r="AN119" i="7"/>
  <c r="AK119" i="7"/>
  <c r="BN119" i="7"/>
  <c r="BQ118" i="7"/>
  <c r="BP118" i="7"/>
  <c r="BM118" i="7"/>
  <c r="BL118" i="7"/>
  <c r="BH118" i="7"/>
  <c r="BF118" i="7"/>
  <c r="AT118" i="7"/>
  <c r="AT118" i="9" s="1"/>
  <c r="AS118" i="7"/>
  <c r="BJ118" i="7" s="1"/>
  <c r="AR118" i="7"/>
  <c r="AQ118" i="7"/>
  <c r="AQ124" i="7" s="1"/>
  <c r="BH124" i="7" s="1"/>
  <c r="AP118" i="7"/>
  <c r="BG118" i="7" s="1"/>
  <c r="AO118" i="7"/>
  <c r="AO124" i="7" s="1"/>
  <c r="Y124" i="7"/>
  <c r="BQ124" i="7" s="1"/>
  <c r="X124" i="7"/>
  <c r="BP124" i="7" s="1"/>
  <c r="W124" i="7"/>
  <c r="BO124" i="7" s="1"/>
  <c r="T124" i="7"/>
  <c r="BL124" i="7" s="1"/>
  <c r="S124" i="7"/>
  <c r="R124" i="7"/>
  <c r="P124" i="7"/>
  <c r="O124" i="7"/>
  <c r="M124" i="7"/>
  <c r="L124" i="7"/>
  <c r="K124" i="7"/>
  <c r="J124" i="7"/>
  <c r="I124" i="7"/>
  <c r="H124" i="7"/>
  <c r="G124" i="7"/>
  <c r="F124" i="7"/>
  <c r="D124" i="7"/>
  <c r="C124" i="7"/>
  <c r="B124" i="7"/>
  <c r="AI117" i="7"/>
  <c r="AH117" i="7"/>
  <c r="AG117" i="7"/>
  <c r="AF117" i="7"/>
  <c r="AE117" i="7"/>
  <c r="U115" i="7"/>
  <c r="T115" i="7"/>
  <c r="BD114" i="7"/>
  <c r="BC114" i="7"/>
  <c r="Y114" i="7"/>
  <c r="AD114" i="7" s="1"/>
  <c r="U114" i="7"/>
  <c r="T114" i="7"/>
  <c r="S114" i="7"/>
  <c r="AB114" i="7" s="1"/>
  <c r="R114" i="7"/>
  <c r="P114" i="7"/>
  <c r="AA114" i="7" s="1"/>
  <c r="I114" i="7"/>
  <c r="AQ113" i="7"/>
  <c r="AP113" i="7"/>
  <c r="BG112" i="7"/>
  <c r="BJ112" i="7"/>
  <c r="AQ112" i="7"/>
  <c r="BH112" i="7" s="1"/>
  <c r="AP112" i="7"/>
  <c r="AO112" i="7"/>
  <c r="BF112" i="7" s="1"/>
  <c r="AM112" i="7"/>
  <c r="AL112" i="7"/>
  <c r="AN112" i="7"/>
  <c r="W115" i="7"/>
  <c r="BI112" i="7"/>
  <c r="BJ111" i="7"/>
  <c r="BH111" i="7"/>
  <c r="BF111" i="7"/>
  <c r="BI111" i="7"/>
  <c r="AQ111" i="7"/>
  <c r="AP111" i="7"/>
  <c r="BG111" i="7" s="1"/>
  <c r="AO111" i="7"/>
  <c r="AK111" i="7"/>
  <c r="AM111" i="7"/>
  <c r="AL111" i="7"/>
  <c r="BG110" i="7"/>
  <c r="BJ110" i="7"/>
  <c r="AQ110" i="7"/>
  <c r="BH110" i="7" s="1"/>
  <c r="AP110" i="7"/>
  <c r="AO110" i="7"/>
  <c r="BF110" i="7" s="1"/>
  <c r="AK110" i="7"/>
  <c r="AM110" i="7"/>
  <c r="AL110" i="7"/>
  <c r="BI110" i="7"/>
  <c r="BH109" i="7"/>
  <c r="BJ109" i="7"/>
  <c r="BI109" i="7"/>
  <c r="AQ109" i="7"/>
  <c r="AP109" i="7"/>
  <c r="AO109" i="7"/>
  <c r="BF109" i="7" s="1"/>
  <c r="AK109" i="7"/>
  <c r="X115" i="7"/>
  <c r="V115" i="7"/>
  <c r="AN109" i="7"/>
  <c r="BG108" i="7"/>
  <c r="BJ108" i="7"/>
  <c r="AQ108" i="7"/>
  <c r="BH108" i="7" s="1"/>
  <c r="AP108" i="7"/>
  <c r="AO108" i="7"/>
  <c r="BF108" i="7" s="1"/>
  <c r="AK108" i="7"/>
  <c r="BI108" i="7"/>
  <c r="AM108" i="7"/>
  <c r="BJ107" i="7"/>
  <c r="AT114" i="7"/>
  <c r="AQ107" i="7"/>
  <c r="AP107" i="7"/>
  <c r="AP114" i="7" s="1"/>
  <c r="AO107" i="7"/>
  <c r="AK107" i="7"/>
  <c r="W114" i="7"/>
  <c r="Q114" i="7"/>
  <c r="N114" i="7"/>
  <c r="L114" i="7"/>
  <c r="J114" i="7"/>
  <c r="AH114" i="7" s="1"/>
  <c r="H114" i="7"/>
  <c r="F114" i="7"/>
  <c r="E114" i="7"/>
  <c r="D114" i="7"/>
  <c r="AF114" i="7" s="1"/>
  <c r="B114" i="7"/>
  <c r="AI106" i="7"/>
  <c r="AH106" i="7"/>
  <c r="AG106" i="7"/>
  <c r="AF106" i="7"/>
  <c r="AZ103" i="7"/>
  <c r="AY103" i="7"/>
  <c r="AX103" i="7"/>
  <c r="AW103" i="7"/>
  <c r="AV103" i="7"/>
  <c r="AU103" i="7"/>
  <c r="V103" i="7"/>
  <c r="BN103" i="7" s="1"/>
  <c r="U103" i="7"/>
  <c r="T103" i="7"/>
  <c r="R103" i="7"/>
  <c r="N103" i="7"/>
  <c r="J103" i="7"/>
  <c r="F103" i="7"/>
  <c r="B103" i="7"/>
  <c r="AQ102" i="7"/>
  <c r="AP102" i="7"/>
  <c r="BP101" i="7"/>
  <c r="BN101" i="7"/>
  <c r="BM101" i="7"/>
  <c r="BL101" i="7"/>
  <c r="BH101" i="7"/>
  <c r="BJ101" i="7"/>
  <c r="BI101" i="7"/>
  <c r="AQ101" i="7"/>
  <c r="AP101" i="7"/>
  <c r="AO101" i="7"/>
  <c r="BF101" i="7" s="1"/>
  <c r="BQ101" i="7"/>
  <c r="BO101" i="7"/>
  <c r="BP100" i="7"/>
  <c r="BN100" i="7"/>
  <c r="BM100" i="7"/>
  <c r="BL100" i="7"/>
  <c r="BH100" i="7"/>
  <c r="BK100" i="7"/>
  <c r="BJ100" i="7"/>
  <c r="BI100" i="7"/>
  <c r="AQ100" i="7"/>
  <c r="AP100" i="7"/>
  <c r="BG100" i="7" s="1"/>
  <c r="AO100" i="7"/>
  <c r="BF100" i="7" s="1"/>
  <c r="AN100" i="7"/>
  <c r="AM100" i="7"/>
  <c r="BQ100" i="7"/>
  <c r="BO100" i="7"/>
  <c r="AL100" i="7"/>
  <c r="BP99" i="7"/>
  <c r="BN99" i="7"/>
  <c r="BM99" i="7"/>
  <c r="BL99" i="7"/>
  <c r="BH99" i="7"/>
  <c r="BJ99" i="7"/>
  <c r="BI99" i="7"/>
  <c r="AQ99" i="7"/>
  <c r="AP99" i="7"/>
  <c r="AO99" i="7"/>
  <c r="BF99" i="7" s="1"/>
  <c r="AM99" i="7"/>
  <c r="BQ99" i="7"/>
  <c r="BO99" i="7"/>
  <c r="BP98" i="7"/>
  <c r="BN98" i="7"/>
  <c r="BM98" i="7"/>
  <c r="BL98" i="7"/>
  <c r="BH98" i="7"/>
  <c r="BJ98" i="7"/>
  <c r="BI98" i="7"/>
  <c r="AQ98" i="7"/>
  <c r="AP98" i="7"/>
  <c r="AO98" i="7"/>
  <c r="BF98" i="7" s="1"/>
  <c r="AM98" i="7"/>
  <c r="BQ98" i="7"/>
  <c r="BO98" i="7"/>
  <c r="BP97" i="7"/>
  <c r="BN97" i="7"/>
  <c r="BM97" i="7"/>
  <c r="BL97" i="7"/>
  <c r="BH97" i="7"/>
  <c r="BJ97" i="7"/>
  <c r="BI97" i="7"/>
  <c r="AQ97" i="7"/>
  <c r="AP97" i="7"/>
  <c r="AO97" i="7"/>
  <c r="BF97" i="7" s="1"/>
  <c r="BQ97" i="7"/>
  <c r="BO97" i="7"/>
  <c r="AL97" i="7"/>
  <c r="BP96" i="7"/>
  <c r="BN96" i="7"/>
  <c r="BM96" i="7"/>
  <c r="BL96" i="7"/>
  <c r="BH96" i="7"/>
  <c r="BK96" i="7"/>
  <c r="BJ96" i="7"/>
  <c r="BI96" i="7"/>
  <c r="AQ96" i="7"/>
  <c r="AP96" i="7"/>
  <c r="BG96" i="7" s="1"/>
  <c r="AO96" i="7"/>
  <c r="BF96" i="7" s="1"/>
  <c r="AN96" i="7"/>
  <c r="AM96" i="7"/>
  <c r="BQ96" i="7"/>
  <c r="BO96" i="7"/>
  <c r="AL96" i="7"/>
  <c r="BP95" i="7"/>
  <c r="BN95" i="7"/>
  <c r="BM95" i="7"/>
  <c r="BL95" i="7"/>
  <c r="BH95" i="7"/>
  <c r="AS103" i="7"/>
  <c r="BJ103" i="7" s="1"/>
  <c r="AR103" i="7"/>
  <c r="AQ95" i="7"/>
  <c r="AQ103" i="7" s="1"/>
  <c r="AP95" i="7"/>
  <c r="AP103" i="7" s="1"/>
  <c r="AO95" i="7"/>
  <c r="AO103" i="7" s="1"/>
  <c r="AH103" i="7"/>
  <c r="AC103" i="7"/>
  <c r="Y103" i="7"/>
  <c r="X103" i="7"/>
  <c r="BP103" i="7" s="1"/>
  <c r="BO95" i="7"/>
  <c r="S103" i="7"/>
  <c r="Q103" i="7"/>
  <c r="P103" i="7"/>
  <c r="O103" i="7"/>
  <c r="M103" i="7"/>
  <c r="L103" i="7"/>
  <c r="I103" i="7"/>
  <c r="H103" i="7"/>
  <c r="G103" i="7"/>
  <c r="E103" i="7"/>
  <c r="D103" i="7"/>
  <c r="C103" i="7"/>
  <c r="A93" i="7"/>
  <c r="AE94" i="7" s="1"/>
  <c r="AE106" i="7" s="1"/>
  <c r="BL90" i="7"/>
  <c r="AP90" i="7"/>
  <c r="V90" i="7"/>
  <c r="BN90" i="7" s="1"/>
  <c r="U90" i="7"/>
  <c r="BM90" i="7" s="1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AH90" i="7" s="1"/>
  <c r="G90" i="7"/>
  <c r="F90" i="7"/>
  <c r="E90" i="7"/>
  <c r="AG90" i="7" s="1"/>
  <c r="D90" i="7"/>
  <c r="C90" i="7"/>
  <c r="B90" i="7"/>
  <c r="AF90" i="7" s="1"/>
  <c r="BO89" i="7"/>
  <c r="BN89" i="7"/>
  <c r="BM89" i="7"/>
  <c r="BL89" i="7"/>
  <c r="BK89" i="7"/>
  <c r="BG89" i="7"/>
  <c r="AT89" i="7"/>
  <c r="AT89" i="9" s="1"/>
  <c r="AS89" i="7"/>
  <c r="BJ89" i="7" s="1"/>
  <c r="AR89" i="7"/>
  <c r="BI89" i="7" s="1"/>
  <c r="AQ89" i="7"/>
  <c r="BH89" i="7" s="1"/>
  <c r="AP89" i="7"/>
  <c r="AO89" i="7"/>
  <c r="BF89" i="7" s="1"/>
  <c r="AK89" i="7"/>
  <c r="AM89" i="7"/>
  <c r="AL89" i="7"/>
  <c r="BQ89" i="7"/>
  <c r="BP89" i="7"/>
  <c r="BQ88" i="7"/>
  <c r="BN88" i="7"/>
  <c r="BM88" i="7"/>
  <c r="BL88" i="7"/>
  <c r="AT88" i="7"/>
  <c r="AS88" i="7"/>
  <c r="AS90" i="7" s="1"/>
  <c r="BJ90" i="7" s="1"/>
  <c r="AR88" i="7"/>
  <c r="AR90" i="7" s="1"/>
  <c r="BI90" i="7" s="1"/>
  <c r="AQ88" i="7"/>
  <c r="AP88" i="7"/>
  <c r="BG88" i="7" s="1"/>
  <c r="AO88" i="7"/>
  <c r="AO90" i="7" s="1"/>
  <c r="BF90" i="7" s="1"/>
  <c r="AM88" i="7"/>
  <c r="AL88" i="7"/>
  <c r="AC90" i="7"/>
  <c r="AB90" i="7"/>
  <c r="BP88" i="7"/>
  <c r="V82" i="7"/>
  <c r="BN82" i="7" s="1"/>
  <c r="U82" i="7"/>
  <c r="BM82" i="7" s="1"/>
  <c r="T82" i="7"/>
  <c r="BL82" i="7" s="1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V81" i="7"/>
  <c r="BN81" i="7" s="1"/>
  <c r="U81" i="7"/>
  <c r="BM81" i="7" s="1"/>
  <c r="T81" i="7"/>
  <c r="BL81" i="7" s="1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V80" i="7"/>
  <c r="BN80" i="7" s="1"/>
  <c r="U80" i="7"/>
  <c r="BM80" i="7" s="1"/>
  <c r="T80" i="7"/>
  <c r="BL80" i="7" s="1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V79" i="7"/>
  <c r="BN79" i="7" s="1"/>
  <c r="U79" i="7"/>
  <c r="BM79" i="7" s="1"/>
  <c r="T79" i="7"/>
  <c r="BL79" i="7" s="1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V78" i="7"/>
  <c r="BN78" i="7" s="1"/>
  <c r="U78" i="7"/>
  <c r="BM78" i="7" s="1"/>
  <c r="T78" i="7"/>
  <c r="BL78" i="7" s="1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V77" i="7"/>
  <c r="BN77" i="7" s="1"/>
  <c r="U77" i="7"/>
  <c r="BM77" i="7" s="1"/>
  <c r="T77" i="7"/>
  <c r="BL77" i="7" s="1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V76" i="7"/>
  <c r="BN76" i="7" s="1"/>
  <c r="U76" i="7"/>
  <c r="BM76" i="7" s="1"/>
  <c r="T76" i="7"/>
  <c r="BL76" i="7" s="1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V70" i="7"/>
  <c r="BN70" i="7" s="1"/>
  <c r="U70" i="7"/>
  <c r="BM70" i="7" s="1"/>
  <c r="T70" i="7"/>
  <c r="BL70" i="7" s="1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V69" i="7"/>
  <c r="BN69" i="7" s="1"/>
  <c r="U69" i="7"/>
  <c r="BM69" i="7" s="1"/>
  <c r="T69" i="7"/>
  <c r="BL69" i="7" s="1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V68" i="7"/>
  <c r="BN68" i="7" s="1"/>
  <c r="U68" i="7"/>
  <c r="BM68" i="7" s="1"/>
  <c r="T68" i="7"/>
  <c r="BL68" i="7" s="1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V67" i="7"/>
  <c r="BN67" i="7" s="1"/>
  <c r="U67" i="7"/>
  <c r="BM67" i="7" s="1"/>
  <c r="T67" i="7"/>
  <c r="BL67" i="7" s="1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V66" i="7"/>
  <c r="BN66" i="7" s="1"/>
  <c r="U66" i="7"/>
  <c r="BM66" i="7" s="1"/>
  <c r="T66" i="7"/>
  <c r="BL66" i="7" s="1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V65" i="7"/>
  <c r="BN65" i="7" s="1"/>
  <c r="U65" i="7"/>
  <c r="BM65" i="7" s="1"/>
  <c r="T65" i="7"/>
  <c r="BL65" i="7" s="1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V64" i="7"/>
  <c r="BN64" i="7" s="1"/>
  <c r="U64" i="7"/>
  <c r="BM64" i="7" s="1"/>
  <c r="T64" i="7"/>
  <c r="BL64" i="7" s="1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Q59" i="7"/>
  <c r="AP59" i="7"/>
  <c r="BN58" i="7"/>
  <c r="BM58" i="7"/>
  <c r="BL58" i="7"/>
  <c r="BK58" i="7"/>
  <c r="BI58" i="7"/>
  <c r="BG58" i="7"/>
  <c r="AQ58" i="7"/>
  <c r="AP58" i="7"/>
  <c r="AO58" i="7"/>
  <c r="X82" i="7"/>
  <c r="BP82" i="7" s="1"/>
  <c r="BO58" i="7"/>
  <c r="BN57" i="7"/>
  <c r="BM57" i="7"/>
  <c r="BL57" i="7"/>
  <c r="BK57" i="7"/>
  <c r="BI57" i="7"/>
  <c r="BG57" i="7"/>
  <c r="AQ57" i="7"/>
  <c r="AP57" i="7"/>
  <c r="AO57" i="7"/>
  <c r="BQ57" i="7"/>
  <c r="X81" i="7"/>
  <c r="BP81" i="7" s="1"/>
  <c r="BN56" i="7"/>
  <c r="BM56" i="7"/>
  <c r="BL56" i="7"/>
  <c r="BK56" i="7"/>
  <c r="BI56" i="7"/>
  <c r="BG56" i="7"/>
  <c r="BJ56" i="7"/>
  <c r="AQ56" i="7"/>
  <c r="AP56" i="7"/>
  <c r="AO56" i="7"/>
  <c r="BF56" i="7" s="1"/>
  <c r="BQ56" i="7"/>
  <c r="X80" i="7"/>
  <c r="BP80" i="7" s="1"/>
  <c r="BO56" i="7"/>
  <c r="BN55" i="7"/>
  <c r="BM55" i="7"/>
  <c r="BL55" i="7"/>
  <c r="BK55" i="7"/>
  <c r="BI55" i="7"/>
  <c r="BG55" i="7"/>
  <c r="AQ55" i="7"/>
  <c r="BH55" i="7" s="1"/>
  <c r="AP55" i="7"/>
  <c r="AO55" i="7"/>
  <c r="X79" i="7"/>
  <c r="BP79" i="7" s="1"/>
  <c r="BN54" i="7"/>
  <c r="BM54" i="7"/>
  <c r="BL54" i="7"/>
  <c r="BI54" i="7"/>
  <c r="BG54" i="7"/>
  <c r="AQ54" i="7"/>
  <c r="AP54" i="7"/>
  <c r="AO54" i="7"/>
  <c r="X78" i="7"/>
  <c r="BP78" i="7" s="1"/>
  <c r="BQ53" i="7"/>
  <c r="BN53" i="7"/>
  <c r="BM53" i="7"/>
  <c r="BL53" i="7"/>
  <c r="BK53" i="7"/>
  <c r="BI53" i="7"/>
  <c r="BG53" i="7"/>
  <c r="AQ53" i="7"/>
  <c r="AP53" i="7"/>
  <c r="AO53" i="7"/>
  <c r="X77" i="7"/>
  <c r="BP77" i="7" s="1"/>
  <c r="BQ52" i="7"/>
  <c r="BN52" i="7"/>
  <c r="BM52" i="7"/>
  <c r="BL52" i="7"/>
  <c r="BK52" i="7"/>
  <c r="BI52" i="7"/>
  <c r="BG52" i="7"/>
  <c r="AQ52" i="7"/>
  <c r="AP52" i="7"/>
  <c r="AP60" i="7" s="1"/>
  <c r="AO52" i="7"/>
  <c r="AH60" i="7"/>
  <c r="X76" i="7"/>
  <c r="BP76" i="7" s="1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46" i="7"/>
  <c r="U46" i="7"/>
  <c r="T46" i="7"/>
  <c r="AC46" i="7" s="1"/>
  <c r="S46" i="7"/>
  <c r="R46" i="7"/>
  <c r="Q46" i="7"/>
  <c r="P46" i="7"/>
  <c r="O46" i="7"/>
  <c r="N46" i="7"/>
  <c r="AA46" i="7" s="1"/>
  <c r="M46" i="7"/>
  <c r="L46" i="7"/>
  <c r="K46" i="7"/>
  <c r="J46" i="7"/>
  <c r="I46" i="7"/>
  <c r="H46" i="7"/>
  <c r="AH46" i="7" s="1"/>
  <c r="G46" i="7"/>
  <c r="F46" i="7"/>
  <c r="E46" i="7"/>
  <c r="D46" i="7"/>
  <c r="C46" i="7"/>
  <c r="B46" i="7"/>
  <c r="V45" i="7"/>
  <c r="U45" i="7"/>
  <c r="AC45" i="7" s="1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AG45" i="7" s="1"/>
  <c r="D45" i="7"/>
  <c r="C45" i="7"/>
  <c r="B45" i="7"/>
  <c r="V44" i="7"/>
  <c r="U44" i="7"/>
  <c r="T44" i="7"/>
  <c r="AC44" i="7" s="1"/>
  <c r="S44" i="7"/>
  <c r="R44" i="7"/>
  <c r="Q44" i="7"/>
  <c r="P44" i="7"/>
  <c r="O44" i="7"/>
  <c r="N44" i="7"/>
  <c r="AA44" i="7" s="1"/>
  <c r="M44" i="7"/>
  <c r="L44" i="7"/>
  <c r="K44" i="7"/>
  <c r="J44" i="7"/>
  <c r="I44" i="7"/>
  <c r="H44" i="7"/>
  <c r="G44" i="7"/>
  <c r="F44" i="7"/>
  <c r="E44" i="7"/>
  <c r="D44" i="7"/>
  <c r="C44" i="7"/>
  <c r="B44" i="7"/>
  <c r="AF44" i="7" s="1"/>
  <c r="V43" i="7"/>
  <c r="U43" i="7"/>
  <c r="AC43" i="7" s="1"/>
  <c r="T43" i="7"/>
  <c r="S43" i="7"/>
  <c r="R43" i="7"/>
  <c r="Q43" i="7"/>
  <c r="P43" i="7"/>
  <c r="O43" i="7"/>
  <c r="AA43" i="7" s="1"/>
  <c r="N43" i="7"/>
  <c r="M43" i="7"/>
  <c r="L43" i="7"/>
  <c r="K43" i="7"/>
  <c r="AI43" i="7" s="1"/>
  <c r="J43" i="7"/>
  <c r="I43" i="7"/>
  <c r="H43" i="7"/>
  <c r="G43" i="7"/>
  <c r="F43" i="7"/>
  <c r="E43" i="7"/>
  <c r="D43" i="7"/>
  <c r="C43" i="7"/>
  <c r="B43" i="7"/>
  <c r="V42" i="7"/>
  <c r="U42" i="7"/>
  <c r="T42" i="7"/>
  <c r="AC42" i="7" s="1"/>
  <c r="S42" i="7"/>
  <c r="R42" i="7"/>
  <c r="Q42" i="7"/>
  <c r="P42" i="7"/>
  <c r="O42" i="7"/>
  <c r="N42" i="7"/>
  <c r="AA42" i="7" s="1"/>
  <c r="M42" i="7"/>
  <c r="L42" i="7"/>
  <c r="K42" i="7"/>
  <c r="J42" i="7"/>
  <c r="I42" i="7"/>
  <c r="H42" i="7"/>
  <c r="AH42" i="7" s="1"/>
  <c r="G42" i="7"/>
  <c r="F42" i="7"/>
  <c r="E42" i="7"/>
  <c r="D42" i="7"/>
  <c r="C42" i="7"/>
  <c r="B42" i="7"/>
  <c r="V41" i="7"/>
  <c r="U41" i="7"/>
  <c r="AC41" i="7" s="1"/>
  <c r="T41" i="7"/>
  <c r="S41" i="7"/>
  <c r="R41" i="7"/>
  <c r="Q41" i="7"/>
  <c r="P41" i="7"/>
  <c r="O41" i="7"/>
  <c r="AA41" i="7" s="1"/>
  <c r="N41" i="7"/>
  <c r="M41" i="7"/>
  <c r="L41" i="7"/>
  <c r="K41" i="7"/>
  <c r="J41" i="7"/>
  <c r="I41" i="7"/>
  <c r="H41" i="7"/>
  <c r="G41" i="7"/>
  <c r="F41" i="7"/>
  <c r="E41" i="7"/>
  <c r="AG41" i="7" s="1"/>
  <c r="D41" i="7"/>
  <c r="C41" i="7"/>
  <c r="B41" i="7"/>
  <c r="V40" i="7"/>
  <c r="U40" i="7"/>
  <c r="T40" i="7"/>
  <c r="AC40" i="7" s="1"/>
  <c r="S40" i="7"/>
  <c r="R40" i="7"/>
  <c r="Q40" i="7"/>
  <c r="P40" i="7"/>
  <c r="O40" i="7"/>
  <c r="N40" i="7"/>
  <c r="AA40" i="7" s="1"/>
  <c r="M40" i="7"/>
  <c r="L40" i="7"/>
  <c r="K40" i="7"/>
  <c r="J40" i="7"/>
  <c r="I40" i="7"/>
  <c r="H40" i="7"/>
  <c r="G40" i="7"/>
  <c r="F40" i="7"/>
  <c r="E40" i="7"/>
  <c r="D40" i="7"/>
  <c r="C40" i="7"/>
  <c r="B40" i="7"/>
  <c r="AF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V36" i="7"/>
  <c r="U36" i="7"/>
  <c r="T36" i="7"/>
  <c r="BL36" i="7" s="1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Q35" i="7"/>
  <c r="AP35" i="7"/>
  <c r="BN34" i="7"/>
  <c r="BM34" i="7"/>
  <c r="BL34" i="7"/>
  <c r="BK34" i="7"/>
  <c r="BI34" i="7"/>
  <c r="BG34" i="7"/>
  <c r="AQ34" i="7"/>
  <c r="AP34" i="7"/>
  <c r="AO34" i="7"/>
  <c r="BO34" i="7"/>
  <c r="BN33" i="7"/>
  <c r="BM33" i="7"/>
  <c r="BL33" i="7"/>
  <c r="BK33" i="7"/>
  <c r="BI33" i="7"/>
  <c r="BG33" i="7"/>
  <c r="AQ33" i="7"/>
  <c r="BH33" i="7" s="1"/>
  <c r="AP33" i="7"/>
  <c r="AO33" i="7"/>
  <c r="BN32" i="7"/>
  <c r="BM32" i="7"/>
  <c r="BL32" i="7"/>
  <c r="BK32" i="7"/>
  <c r="BI32" i="7"/>
  <c r="BG32" i="7"/>
  <c r="BJ32" i="7"/>
  <c r="AQ32" i="7"/>
  <c r="AP32" i="7"/>
  <c r="AO32" i="7"/>
  <c r="BF32" i="7" s="1"/>
  <c r="BN31" i="7"/>
  <c r="BM31" i="7"/>
  <c r="BL31" i="7"/>
  <c r="BK31" i="7"/>
  <c r="BI31" i="7"/>
  <c r="BG31" i="7"/>
  <c r="AQ31" i="7"/>
  <c r="AP31" i="7"/>
  <c r="AO31" i="7"/>
  <c r="BQ31" i="7"/>
  <c r="BP31" i="7"/>
  <c r="BN30" i="7"/>
  <c r="BM30" i="7"/>
  <c r="BL30" i="7"/>
  <c r="BK30" i="7"/>
  <c r="BI30" i="7"/>
  <c r="BG30" i="7"/>
  <c r="AQ30" i="7"/>
  <c r="AP30" i="7"/>
  <c r="AO30" i="7"/>
  <c r="BQ30" i="7"/>
  <c r="BO29" i="7"/>
  <c r="BN29" i="7"/>
  <c r="BM29" i="7"/>
  <c r="BL29" i="7"/>
  <c r="BK29" i="7"/>
  <c r="BG29" i="7"/>
  <c r="AQ29" i="7"/>
  <c r="AP29" i="7"/>
  <c r="AO29" i="7"/>
  <c r="BN28" i="7"/>
  <c r="BM28" i="7"/>
  <c r="BL28" i="7"/>
  <c r="BJ28" i="7"/>
  <c r="BH28" i="7"/>
  <c r="BF28" i="7"/>
  <c r="BK28" i="7"/>
  <c r="BI28" i="7"/>
  <c r="AQ28" i="7"/>
  <c r="AP28" i="7"/>
  <c r="BG28" i="7" s="1"/>
  <c r="AO28" i="7"/>
  <c r="AI36" i="7"/>
  <c r="AH36" i="7"/>
  <c r="AG36" i="7"/>
  <c r="AF36" i="7"/>
  <c r="AC36" i="7"/>
  <c r="AB36" i="7"/>
  <c r="AL36" i="7" s="1"/>
  <c r="AA36" i="7"/>
  <c r="BQ28" i="7"/>
  <c r="Y27" i="7"/>
  <c r="Y87" i="7" s="1"/>
  <c r="X27" i="7"/>
  <c r="X87" i="7" s="1"/>
  <c r="W27" i="7"/>
  <c r="W87" i="7" s="1"/>
  <c r="V27" i="7"/>
  <c r="V87" i="7" s="1"/>
  <c r="U27" i="7"/>
  <c r="U87" i="7" s="1"/>
  <c r="T27" i="7"/>
  <c r="T87" i="7" s="1"/>
  <c r="S27" i="7"/>
  <c r="S87" i="7" s="1"/>
  <c r="R27" i="7"/>
  <c r="R87" i="7" s="1"/>
  <c r="Q27" i="7"/>
  <c r="Q87" i="7" s="1"/>
  <c r="P27" i="7"/>
  <c r="P87" i="7" s="1"/>
  <c r="O27" i="7"/>
  <c r="O87" i="7" s="1"/>
  <c r="N27" i="7"/>
  <c r="N87" i="7" s="1"/>
  <c r="M27" i="7"/>
  <c r="M87" i="7" s="1"/>
  <c r="L27" i="7"/>
  <c r="L87" i="7" s="1"/>
  <c r="K27" i="7"/>
  <c r="K87" i="7" s="1"/>
  <c r="J27" i="7"/>
  <c r="J87" i="7" s="1"/>
  <c r="I27" i="7"/>
  <c r="I87" i="7" s="1"/>
  <c r="H27" i="7"/>
  <c r="H87" i="7" s="1"/>
  <c r="G27" i="7"/>
  <c r="G87" i="7" s="1"/>
  <c r="F27" i="7"/>
  <c r="F87" i="7" s="1"/>
  <c r="E27" i="7"/>
  <c r="E87" i="7" s="1"/>
  <c r="D27" i="7"/>
  <c r="D87" i="7" s="1"/>
  <c r="C27" i="7"/>
  <c r="C87" i="7" s="1"/>
  <c r="B27" i="7"/>
  <c r="B87" i="7" s="1"/>
  <c r="AC24" i="7"/>
  <c r="V24" i="7"/>
  <c r="U24" i="7"/>
  <c r="T24" i="7"/>
  <c r="S24" i="7"/>
  <c r="S115" i="7" s="1"/>
  <c r="R24" i="7"/>
  <c r="R115" i="7" s="1"/>
  <c r="Q24" i="7"/>
  <c r="Q115" i="7" s="1"/>
  <c r="P24" i="7"/>
  <c r="P115" i="7" s="1"/>
  <c r="O24" i="7"/>
  <c r="O115" i="7" s="1"/>
  <c r="N24" i="7"/>
  <c r="N115" i="7" s="1"/>
  <c r="M24" i="7"/>
  <c r="M115" i="7" s="1"/>
  <c r="L24" i="7"/>
  <c r="L115" i="7" s="1"/>
  <c r="K24" i="7"/>
  <c r="K115" i="7" s="1"/>
  <c r="J24" i="7"/>
  <c r="J115" i="7" s="1"/>
  <c r="I24" i="7"/>
  <c r="I115" i="7" s="1"/>
  <c r="H24" i="7"/>
  <c r="H115" i="7" s="1"/>
  <c r="G24" i="7"/>
  <c r="G115" i="7" s="1"/>
  <c r="F24" i="7"/>
  <c r="F115" i="7" s="1"/>
  <c r="E24" i="7"/>
  <c r="E115" i="7" s="1"/>
  <c r="D24" i="7"/>
  <c r="D115" i="7" s="1"/>
  <c r="C24" i="7"/>
  <c r="C115" i="7" s="1"/>
  <c r="B24" i="7"/>
  <c r="B115" i="7" s="1"/>
  <c r="AQ23" i="7"/>
  <c r="AP23" i="7"/>
  <c r="BI22" i="7"/>
  <c r="BG22" i="7"/>
  <c r="BJ22" i="7"/>
  <c r="AQ22" i="7"/>
  <c r="BH22" i="7" s="1"/>
  <c r="AP22" i="7"/>
  <c r="AO22" i="7"/>
  <c r="BF22" i="7" s="1"/>
  <c r="BK21" i="7"/>
  <c r="BI21" i="7"/>
  <c r="BG21" i="7"/>
  <c r="BJ21" i="7"/>
  <c r="AQ21" i="7"/>
  <c r="BH21" i="7" s="1"/>
  <c r="AP21" i="7"/>
  <c r="AO21" i="7"/>
  <c r="BF21" i="7" s="1"/>
  <c r="BI20" i="7"/>
  <c r="BG20" i="7"/>
  <c r="BJ20" i="7"/>
  <c r="AQ20" i="7"/>
  <c r="BH20" i="7" s="1"/>
  <c r="AP20" i="7"/>
  <c r="AO20" i="7"/>
  <c r="BF20" i="7" s="1"/>
  <c r="BK19" i="7"/>
  <c r="BI19" i="7"/>
  <c r="BG19" i="7"/>
  <c r="BJ19" i="7"/>
  <c r="AQ19" i="7"/>
  <c r="BH19" i="7" s="1"/>
  <c r="AP19" i="7"/>
  <c r="AO19" i="7"/>
  <c r="BF19" i="7" s="1"/>
  <c r="BI18" i="7"/>
  <c r="BG18" i="7"/>
  <c r="BJ18" i="7"/>
  <c r="AQ18" i="7"/>
  <c r="BH18" i="7" s="1"/>
  <c r="AP18" i="7"/>
  <c r="AO18" i="7"/>
  <c r="BF18" i="7" s="1"/>
  <c r="BK17" i="7"/>
  <c r="BI17" i="7"/>
  <c r="BG17" i="7"/>
  <c r="BJ17" i="7"/>
  <c r="AQ17" i="7"/>
  <c r="BH17" i="7" s="1"/>
  <c r="AP17" i="7"/>
  <c r="AO17" i="7"/>
  <c r="BF17" i="7" s="1"/>
  <c r="BI16" i="7"/>
  <c r="BG16" i="7"/>
  <c r="AS24" i="7"/>
  <c r="BJ24" i="7" s="1"/>
  <c r="AR24" i="7"/>
  <c r="BI24" i="7" s="1"/>
  <c r="AQ16" i="7"/>
  <c r="BH16" i="7" s="1"/>
  <c r="AP16" i="7"/>
  <c r="AP24" i="7" s="1"/>
  <c r="BG24" i="7" s="1"/>
  <c r="AO16" i="7"/>
  <c r="AO24" i="7" s="1"/>
  <c r="BF24" i="7" s="1"/>
  <c r="Y24" i="7"/>
  <c r="X24" i="7"/>
  <c r="AD24" i="7" s="1"/>
  <c r="W24" i="7"/>
  <c r="BV15" i="7"/>
  <c r="AI15" i="7"/>
  <c r="AI39" i="7" s="1"/>
  <c r="AI63" i="7" s="1"/>
  <c r="AI87" i="7" s="1"/>
  <c r="AH15" i="7"/>
  <c r="AH39" i="7" s="1"/>
  <c r="AH63" i="7" s="1"/>
  <c r="AH87" i="7" s="1"/>
  <c r="AG15" i="7"/>
  <c r="AG39" i="7" s="1"/>
  <c r="AG63" i="7" s="1"/>
  <c r="AG87" i="7" s="1"/>
  <c r="AF15" i="7"/>
  <c r="AF39" i="7" s="1"/>
  <c r="AF63" i="7" s="1"/>
  <c r="AF87" i="7" s="1"/>
  <c r="AT13" i="7"/>
  <c r="AS13" i="7"/>
  <c r="BJ13" i="7" s="1"/>
  <c r="AR13" i="7"/>
  <c r="BI13" i="7" s="1"/>
  <c r="BH13" i="7"/>
  <c r="BG13" i="7"/>
  <c r="BF13" i="7"/>
  <c r="BQ13" i="7"/>
  <c r="BP13" i="7"/>
  <c r="BO13" i="7"/>
  <c r="BN13" i="7"/>
  <c r="BM13" i="7"/>
  <c r="BL13" i="7"/>
  <c r="BN12" i="7"/>
  <c r="BM12" i="7"/>
  <c r="U84" i="7"/>
  <c r="BM84" i="7" s="1"/>
  <c r="T84" i="7"/>
  <c r="BL84" i="7" s="1"/>
  <c r="S84" i="7"/>
  <c r="Q84" i="7"/>
  <c r="O84" i="7"/>
  <c r="M84" i="7"/>
  <c r="K84" i="7"/>
  <c r="I84" i="7"/>
  <c r="G84" i="7"/>
  <c r="E84" i="7"/>
  <c r="D84" i="7"/>
  <c r="C84" i="7"/>
  <c r="AS83" i="7"/>
  <c r="AR83" i="7"/>
  <c r="AQ83" i="7"/>
  <c r="AP83" i="7"/>
  <c r="BP10" i="7"/>
  <c r="BN10" i="7"/>
  <c r="BM10" i="7"/>
  <c r="BL10" i="7"/>
  <c r="BG10" i="7"/>
  <c r="AS82" i="7"/>
  <c r="BJ82" i="7" s="1"/>
  <c r="AR82" i="7"/>
  <c r="BI82" i="7" s="1"/>
  <c r="AQ82" i="7"/>
  <c r="AO82" i="7"/>
  <c r="BF82" i="7" s="1"/>
  <c r="AI82" i="7"/>
  <c r="AH82" i="7"/>
  <c r="AF82" i="7"/>
  <c r="AC82" i="7"/>
  <c r="AB82" i="7"/>
  <c r="AA82" i="7"/>
  <c r="W82" i="7"/>
  <c r="BO82" i="7" s="1"/>
  <c r="BP9" i="7"/>
  <c r="BO9" i="7"/>
  <c r="BN9" i="7"/>
  <c r="BM9" i="7"/>
  <c r="BL9" i="7"/>
  <c r="BH9" i="7"/>
  <c r="AT81" i="7"/>
  <c r="BK81" i="7" s="1"/>
  <c r="AS81" i="7"/>
  <c r="BJ81" i="7" s="1"/>
  <c r="AR81" i="7"/>
  <c r="AQ81" i="7"/>
  <c r="AP81" i="7"/>
  <c r="BG81" i="7" s="1"/>
  <c r="AI81" i="7"/>
  <c r="AG81" i="7"/>
  <c r="AF81" i="7"/>
  <c r="AC81" i="7"/>
  <c r="AB81" i="7"/>
  <c r="AA81" i="7"/>
  <c r="Y81" i="7"/>
  <c r="BQ81" i="7" s="1"/>
  <c r="W81" i="7"/>
  <c r="BO81" i="7" s="1"/>
  <c r="BQ8" i="7"/>
  <c r="BP8" i="7"/>
  <c r="BN8" i="7"/>
  <c r="BM8" i="7"/>
  <c r="BL8" i="7"/>
  <c r="BI8" i="7"/>
  <c r="AT80" i="7"/>
  <c r="BK80" i="7" s="1"/>
  <c r="AS80" i="7"/>
  <c r="AR80" i="7"/>
  <c r="AQ80" i="7"/>
  <c r="AP80" i="7"/>
  <c r="BG80" i="7" s="1"/>
  <c r="AO80" i="7"/>
  <c r="AH80" i="7"/>
  <c r="AG80" i="7"/>
  <c r="AF80" i="7"/>
  <c r="AC80" i="7"/>
  <c r="AB80" i="7"/>
  <c r="AA80" i="7"/>
  <c r="Y80" i="7"/>
  <c r="BQ80" i="7" s="1"/>
  <c r="W80" i="7"/>
  <c r="BO80" i="7" s="1"/>
  <c r="BQ7" i="7"/>
  <c r="BP7" i="7"/>
  <c r="BN7" i="7"/>
  <c r="BM7" i="7"/>
  <c r="BL7" i="7"/>
  <c r="BJ7" i="7"/>
  <c r="BF7" i="7"/>
  <c r="AS79" i="7"/>
  <c r="AR79" i="7"/>
  <c r="BI79" i="7" s="1"/>
  <c r="AQ79" i="7"/>
  <c r="AP79" i="7"/>
  <c r="BG79" i="7" s="1"/>
  <c r="AO79" i="7"/>
  <c r="AI79" i="7"/>
  <c r="AH79" i="7"/>
  <c r="AG79" i="7"/>
  <c r="AC79" i="7"/>
  <c r="AA79" i="7"/>
  <c r="Y79" i="7"/>
  <c r="BQ79" i="7" s="1"/>
  <c r="W79" i="7"/>
  <c r="BO79" i="7" s="1"/>
  <c r="BP6" i="7"/>
  <c r="BN6" i="7"/>
  <c r="BM6" i="7"/>
  <c r="BL6" i="7"/>
  <c r="AS78" i="7"/>
  <c r="AR78" i="7"/>
  <c r="BI78" i="7" s="1"/>
  <c r="AQ78" i="7"/>
  <c r="AP78" i="7"/>
  <c r="BG78" i="7" s="1"/>
  <c r="AO78" i="7"/>
  <c r="AI78" i="7"/>
  <c r="AH78" i="7"/>
  <c r="AF78" i="7"/>
  <c r="AB78" i="7"/>
  <c r="AA78" i="7"/>
  <c r="Y78" i="7"/>
  <c r="BQ78" i="7" s="1"/>
  <c r="W78" i="7"/>
  <c r="BO78" i="7" s="1"/>
  <c r="BP5" i="7"/>
  <c r="BO5" i="7"/>
  <c r="BN5" i="7"/>
  <c r="BM5" i="7"/>
  <c r="BL5" i="7"/>
  <c r="BH5" i="7"/>
  <c r="AT77" i="7"/>
  <c r="AS77" i="7"/>
  <c r="BJ77" i="7" s="1"/>
  <c r="AR77" i="7"/>
  <c r="BI77" i="7" s="1"/>
  <c r="AQ77" i="7"/>
  <c r="AP77" i="7"/>
  <c r="AO77" i="7"/>
  <c r="BF77" i="7" s="1"/>
  <c r="AI77" i="7"/>
  <c r="AG77" i="7"/>
  <c r="AF77" i="7"/>
  <c r="AC77" i="7"/>
  <c r="AB77" i="7"/>
  <c r="AA77" i="7"/>
  <c r="Y77" i="7"/>
  <c r="BQ77" i="7" s="1"/>
  <c r="W77" i="7"/>
  <c r="BO77" i="7" s="1"/>
  <c r="BQ4" i="7"/>
  <c r="BP4" i="7"/>
  <c r="BN4" i="7"/>
  <c r="BM4" i="7"/>
  <c r="BL4" i="7"/>
  <c r="BI4" i="7"/>
  <c r="BH4" i="7"/>
  <c r="BD4" i="7"/>
  <c r="BU4" i="7" s="1"/>
  <c r="AT76" i="7"/>
  <c r="BK76" i="7" s="1"/>
  <c r="AS76" i="7"/>
  <c r="AR76" i="7"/>
  <c r="AQ76" i="7"/>
  <c r="AP76" i="7"/>
  <c r="AO76" i="7"/>
  <c r="AH76" i="7"/>
  <c r="AG76" i="7"/>
  <c r="AF76" i="7"/>
  <c r="AC76" i="7"/>
  <c r="AB76" i="7"/>
  <c r="Y76" i="7"/>
  <c r="BQ76" i="7" s="1"/>
  <c r="W76" i="7"/>
  <c r="BO76" i="7" s="1"/>
  <c r="AE3" i="7"/>
  <c r="AE15" i="7" s="1"/>
  <c r="B2" i="7"/>
  <c r="A2" i="7"/>
  <c r="BE31" i="7" s="1"/>
  <c r="BB123" i="9" l="1"/>
  <c r="BE123" i="9"/>
  <c r="BK10" i="9"/>
  <c r="BB10" i="9"/>
  <c r="BE10" i="9"/>
  <c r="AT133" i="9"/>
  <c r="AT82" i="9"/>
  <c r="BK82" i="9" s="1"/>
  <c r="BK22" i="9"/>
  <c r="BB22" i="9"/>
  <c r="BS22" i="9" s="1"/>
  <c r="BE22" i="9"/>
  <c r="BV22" i="9" s="1"/>
  <c r="AU46" i="9"/>
  <c r="BK34" i="9"/>
  <c r="BE34" i="9"/>
  <c r="BV34" i="9" s="1"/>
  <c r="BB34" i="9"/>
  <c r="AT46" i="9"/>
  <c r="BK46" i="9" s="1"/>
  <c r="BB54" i="9"/>
  <c r="AT66" i="9"/>
  <c r="BK66" i="9" s="1"/>
  <c r="BE54" i="9"/>
  <c r="BK54" i="9"/>
  <c r="BB101" i="9"/>
  <c r="BE101" i="9"/>
  <c r="AT136" i="7"/>
  <c r="AT82" i="7"/>
  <c r="BK13" i="7"/>
  <c r="AT13" i="9"/>
  <c r="BK22" i="7"/>
  <c r="BB118" i="9"/>
  <c r="BE118" i="9"/>
  <c r="BK120" i="7"/>
  <c r="AT120" i="9"/>
  <c r="BK9" i="9"/>
  <c r="BB9" i="9"/>
  <c r="AT81" i="9"/>
  <c r="BK81" i="9" s="1"/>
  <c r="BE9" i="9"/>
  <c r="AT132" i="9"/>
  <c r="BK5" i="9"/>
  <c r="BB5" i="9"/>
  <c r="AT77" i="9"/>
  <c r="BK77" i="9" s="1"/>
  <c r="BE5" i="9"/>
  <c r="AT128" i="9"/>
  <c r="BE21" i="9"/>
  <c r="BV21" i="9" s="1"/>
  <c r="BK21" i="9"/>
  <c r="AU45" i="9"/>
  <c r="BB21" i="9"/>
  <c r="BS21" i="9" s="1"/>
  <c r="BK17" i="9"/>
  <c r="AU41" i="9"/>
  <c r="BB17" i="9"/>
  <c r="BS17" i="9" s="1"/>
  <c r="BE17" i="9"/>
  <c r="BV17" i="9" s="1"/>
  <c r="BK33" i="9"/>
  <c r="AT45" i="9"/>
  <c r="BK45" i="9" s="1"/>
  <c r="BB33" i="9"/>
  <c r="BE33" i="9"/>
  <c r="BV33" i="9" s="1"/>
  <c r="BK29" i="9"/>
  <c r="BB29" i="9"/>
  <c r="BE29" i="9"/>
  <c r="BV29" i="9" s="1"/>
  <c r="AT41" i="9"/>
  <c r="BK41" i="9" s="1"/>
  <c r="AT150" i="9"/>
  <c r="BB57" i="9"/>
  <c r="AT69" i="9"/>
  <c r="BK69" i="9" s="1"/>
  <c r="BK57" i="9"/>
  <c r="BE57" i="9"/>
  <c r="BB53" i="9"/>
  <c r="AT65" i="9"/>
  <c r="BK65" i="9" s="1"/>
  <c r="BK53" i="9"/>
  <c r="BE53" i="9"/>
  <c r="BB100" i="9"/>
  <c r="BE100" i="9"/>
  <c r="BB96" i="9"/>
  <c r="BE96" i="9"/>
  <c r="AT124" i="8"/>
  <c r="AT60" i="8"/>
  <c r="BE119" i="9"/>
  <c r="BV119" i="9" s="1"/>
  <c r="BK119" i="9"/>
  <c r="BB119" i="9"/>
  <c r="BS119" i="9" s="1"/>
  <c r="BK6" i="9"/>
  <c r="BB6" i="9"/>
  <c r="AT129" i="9"/>
  <c r="AT78" i="9"/>
  <c r="BK78" i="9" s="1"/>
  <c r="BE6" i="9"/>
  <c r="BB18" i="9"/>
  <c r="BS18" i="9" s="1"/>
  <c r="BK18" i="9"/>
  <c r="BE18" i="9"/>
  <c r="BV18" i="9" s="1"/>
  <c r="AU42" i="9"/>
  <c r="BB58" i="9"/>
  <c r="BS58" i="9" s="1"/>
  <c r="AT70" i="9"/>
  <c r="BK70" i="9" s="1"/>
  <c r="BK58" i="9"/>
  <c r="BE58" i="9"/>
  <c r="BB97" i="9"/>
  <c r="BE97" i="9"/>
  <c r="AT78" i="7"/>
  <c r="BK78" i="7" s="1"/>
  <c r="BK18" i="7"/>
  <c r="BK89" i="9"/>
  <c r="BE89" i="9"/>
  <c r="BV89" i="9" s="1"/>
  <c r="BB89" i="9"/>
  <c r="BS89" i="9" s="1"/>
  <c r="BK119" i="7"/>
  <c r="AT154" i="9"/>
  <c r="BE8" i="9"/>
  <c r="BB8" i="9"/>
  <c r="AT131" i="9"/>
  <c r="BK8" i="9"/>
  <c r="AT80" i="9"/>
  <c r="BK80" i="9" s="1"/>
  <c r="AT134" i="9"/>
  <c r="AT140" i="9" s="1"/>
  <c r="BE140" i="9" s="1"/>
  <c r="BB4" i="9"/>
  <c r="AT76" i="9"/>
  <c r="BK76" i="9" s="1"/>
  <c r="BK4" i="9"/>
  <c r="BE4" i="9"/>
  <c r="AT166" i="9"/>
  <c r="AT156" i="9"/>
  <c r="BK20" i="7"/>
  <c r="AT20" i="9"/>
  <c r="AT24" i="7"/>
  <c r="BK24" i="7" s="1"/>
  <c r="AT16" i="9"/>
  <c r="AT44" i="9"/>
  <c r="BK44" i="9" s="1"/>
  <c r="AT149" i="9"/>
  <c r="BE32" i="9"/>
  <c r="BV32" i="9" s="1"/>
  <c r="BK32" i="9"/>
  <c r="BB32" i="9"/>
  <c r="BB28" i="9"/>
  <c r="AT151" i="9"/>
  <c r="BK28" i="9"/>
  <c r="AT40" i="9"/>
  <c r="BK40" i="9" s="1"/>
  <c r="BE28" i="9"/>
  <c r="BV28" i="9" s="1"/>
  <c r="AT36" i="9"/>
  <c r="BB56" i="9"/>
  <c r="BK56" i="9"/>
  <c r="AT68" i="9"/>
  <c r="BK68" i="9" s="1"/>
  <c r="BE56" i="9"/>
  <c r="AT159" i="9"/>
  <c r="BB52" i="9"/>
  <c r="AT161" i="9"/>
  <c r="BK52" i="9"/>
  <c r="BE52" i="9"/>
  <c r="AT64" i="9"/>
  <c r="BK64" i="9" s="1"/>
  <c r="BB99" i="9"/>
  <c r="BE99" i="9"/>
  <c r="BB95" i="9"/>
  <c r="AT103" i="9"/>
  <c r="BE95" i="9"/>
  <c r="BE107" i="9"/>
  <c r="BK107" i="9"/>
  <c r="BB107" i="9"/>
  <c r="BB108" i="9"/>
  <c r="BS108" i="9" s="1"/>
  <c r="BK108" i="9"/>
  <c r="BE108" i="9"/>
  <c r="BV108" i="9" s="1"/>
  <c r="BK110" i="8"/>
  <c r="AT110" i="9"/>
  <c r="BK111" i="8"/>
  <c r="AT111" i="9"/>
  <c r="BK112" i="8"/>
  <c r="AT112" i="9"/>
  <c r="BK30" i="9"/>
  <c r="AT42" i="9"/>
  <c r="BK42" i="9" s="1"/>
  <c r="BB30" i="9"/>
  <c r="BE30" i="9"/>
  <c r="BV30" i="9" s="1"/>
  <c r="BK6" i="7"/>
  <c r="BK10" i="7"/>
  <c r="BK54" i="7"/>
  <c r="BK88" i="7"/>
  <c r="AT88" i="9"/>
  <c r="AT90" i="7"/>
  <c r="BK90" i="7" s="1"/>
  <c r="BB121" i="9"/>
  <c r="BE121" i="9"/>
  <c r="BE122" i="9"/>
  <c r="BB122" i="9"/>
  <c r="BK123" i="7"/>
  <c r="BK130" i="7"/>
  <c r="AT83" i="7"/>
  <c r="AT11" i="9"/>
  <c r="AT79" i="7"/>
  <c r="BK79" i="7" s="1"/>
  <c r="AT7" i="9"/>
  <c r="AU43" i="9"/>
  <c r="BE19" i="9"/>
  <c r="BV19" i="9" s="1"/>
  <c r="BB19" i="9"/>
  <c r="BS19" i="9" s="1"/>
  <c r="BK19" i="9"/>
  <c r="AT47" i="9"/>
  <c r="BE35" i="9"/>
  <c r="BE47" i="9"/>
  <c r="BB35" i="9"/>
  <c r="BB47" i="9" s="1"/>
  <c r="BK31" i="9"/>
  <c r="BB31" i="9"/>
  <c r="BE31" i="9"/>
  <c r="BV31" i="9" s="1"/>
  <c r="AT43" i="9"/>
  <c r="BK43" i="9" s="1"/>
  <c r="BE59" i="9"/>
  <c r="BB59" i="9"/>
  <c r="AT71" i="9"/>
  <c r="AT60" i="7"/>
  <c r="AT55" i="9"/>
  <c r="BE98" i="9"/>
  <c r="BB98" i="9"/>
  <c r="BK107" i="8"/>
  <c r="BK108" i="8"/>
  <c r="BK109" i="8"/>
  <c r="AT109" i="9"/>
  <c r="BJ118" i="8"/>
  <c r="AS114" i="8"/>
  <c r="BI88" i="7"/>
  <c r="AR124" i="7"/>
  <c r="AT83" i="8"/>
  <c r="BH114" i="8"/>
  <c r="BK6" i="8"/>
  <c r="AT79" i="8"/>
  <c r="BK79" i="8" s="1"/>
  <c r="AI124" i="8"/>
  <c r="BH124" i="8"/>
  <c r="AK114" i="8"/>
  <c r="BJ103" i="8"/>
  <c r="BG103" i="8"/>
  <c r="BK103" i="8"/>
  <c r="AM78" i="8"/>
  <c r="AM79" i="8"/>
  <c r="AM80" i="8"/>
  <c r="AK81" i="8"/>
  <c r="AM82" i="8"/>
  <c r="D84" i="8"/>
  <c r="H84" i="8"/>
  <c r="L84" i="8"/>
  <c r="P84" i="8"/>
  <c r="T84" i="8"/>
  <c r="BL84" i="8" s="1"/>
  <c r="BG76" i="8"/>
  <c r="BK76" i="8"/>
  <c r="BG79" i="8"/>
  <c r="BI81" i="8"/>
  <c r="BG82" i="8"/>
  <c r="BK82" i="8"/>
  <c r="AM36" i="8"/>
  <c r="AH42" i="8"/>
  <c r="AI43" i="8"/>
  <c r="AF44" i="8"/>
  <c r="AH46" i="8"/>
  <c r="AK24" i="8"/>
  <c r="BF43" i="8"/>
  <c r="AG45" i="8"/>
  <c r="D48" i="8"/>
  <c r="H48" i="8"/>
  <c r="L48" i="8"/>
  <c r="AI40" i="8"/>
  <c r="AK40" i="8"/>
  <c r="AF41" i="8"/>
  <c r="AG42" i="8"/>
  <c r="AC42" i="8"/>
  <c r="BT42" i="8" s="1"/>
  <c r="AH43" i="8"/>
  <c r="AI44" i="8"/>
  <c r="AA44" i="8"/>
  <c r="AF45" i="8"/>
  <c r="AG46" i="8"/>
  <c r="AH40" i="8"/>
  <c r="AM40" i="8" s="1"/>
  <c r="AI41" i="8"/>
  <c r="AF42" i="8"/>
  <c r="AK42" i="8" s="1"/>
  <c r="AG43" i="8"/>
  <c r="AH44" i="8"/>
  <c r="AM44" i="8" s="1"/>
  <c r="AI45" i="8"/>
  <c r="AF46" i="8"/>
  <c r="AK46" i="8" s="1"/>
  <c r="AM76" i="8"/>
  <c r="AM77" i="8"/>
  <c r="BI77" i="8"/>
  <c r="AL79" i="8"/>
  <c r="BH79" i="8"/>
  <c r="BH82" i="8"/>
  <c r="BL12" i="8"/>
  <c r="L14" i="8"/>
  <c r="BG81" i="8"/>
  <c r="BK81" i="8"/>
  <c r="P14" i="8"/>
  <c r="AK76" i="8"/>
  <c r="AK77" i="8"/>
  <c r="BF78" i="8"/>
  <c r="BJ78" i="8"/>
  <c r="BF80" i="8"/>
  <c r="BJ80" i="8"/>
  <c r="AL81" i="8"/>
  <c r="T14" i="8"/>
  <c r="AE39" i="8"/>
  <c r="AE63" i="8" s="1"/>
  <c r="AE87" i="8" s="1"/>
  <c r="AE27" i="8"/>
  <c r="AE51" i="8" s="1"/>
  <c r="AE75" i="8" s="1"/>
  <c r="AB45" i="8"/>
  <c r="AB41" i="8"/>
  <c r="AL41" i="8" s="1"/>
  <c r="AB46" i="8"/>
  <c r="AL46" i="8" s="1"/>
  <c r="AB42" i="8"/>
  <c r="AB48" i="8"/>
  <c r="AB43" i="8"/>
  <c r="AL43" i="8" s="1"/>
  <c r="AB44" i="8"/>
  <c r="AL44" i="8" s="1"/>
  <c r="AB40" i="8"/>
  <c r="AL40" i="8" s="1"/>
  <c r="E39" i="8"/>
  <c r="E75" i="8" s="1"/>
  <c r="E27" i="8"/>
  <c r="I39" i="8"/>
  <c r="I75" i="8" s="1"/>
  <c r="I27" i="8"/>
  <c r="M39" i="8"/>
  <c r="M75" i="8" s="1"/>
  <c r="M27" i="8"/>
  <c r="Q39" i="8"/>
  <c r="Q75" i="8" s="1"/>
  <c r="Q27" i="8"/>
  <c r="U39" i="8"/>
  <c r="U75" i="8" s="1"/>
  <c r="U27" i="8"/>
  <c r="Y39" i="8"/>
  <c r="Y75" i="8" s="1"/>
  <c r="Y27" i="8"/>
  <c r="BA4" i="8"/>
  <c r="BE4" i="8"/>
  <c r="BQ4" i="8"/>
  <c r="BC5" i="8"/>
  <c r="BO5" i="8"/>
  <c r="BA6" i="8"/>
  <c r="BE6" i="8"/>
  <c r="BQ6" i="8"/>
  <c r="BC7" i="8"/>
  <c r="BG7" i="8"/>
  <c r="BO7" i="8"/>
  <c r="BA8" i="8"/>
  <c r="BE8" i="8"/>
  <c r="BI8" i="8"/>
  <c r="BQ8" i="8"/>
  <c r="BC9" i="8"/>
  <c r="BG9" i="8"/>
  <c r="BK9" i="8"/>
  <c r="BO9" i="8"/>
  <c r="BA10" i="8"/>
  <c r="BE10" i="8"/>
  <c r="BI10" i="8"/>
  <c r="BQ10" i="8"/>
  <c r="W12" i="8"/>
  <c r="AA12" i="8"/>
  <c r="AI12" i="8"/>
  <c r="AM12" i="8"/>
  <c r="AQ12" i="8"/>
  <c r="BM12" i="8"/>
  <c r="BC13" i="8"/>
  <c r="BT13" i="8" s="1"/>
  <c r="BO13" i="8"/>
  <c r="B14" i="8"/>
  <c r="F14" i="8"/>
  <c r="J14" i="8"/>
  <c r="N14" i="8"/>
  <c r="R14" i="8"/>
  <c r="V14" i="8"/>
  <c r="AF39" i="8"/>
  <c r="AF63" i="8" s="1"/>
  <c r="AF87" i="8" s="1"/>
  <c r="AF27" i="8"/>
  <c r="AF51" i="8" s="1"/>
  <c r="AF75" i="8" s="1"/>
  <c r="BB16" i="8"/>
  <c r="BS16" i="8" s="1"/>
  <c r="BB19" i="8"/>
  <c r="BS19" i="8" s="1"/>
  <c r="BB23" i="8"/>
  <c r="AL36" i="8"/>
  <c r="AQ40" i="8"/>
  <c r="BH40" i="8" s="1"/>
  <c r="Y41" i="8"/>
  <c r="AO41" i="8"/>
  <c r="BF41" i="8" s="1"/>
  <c r="AS41" i="8"/>
  <c r="BJ41" i="8" s="1"/>
  <c r="AQ42" i="8"/>
  <c r="BH42" i="8" s="1"/>
  <c r="Y43" i="8"/>
  <c r="AS43" i="8"/>
  <c r="BJ43" i="8" s="1"/>
  <c r="AQ44" i="8"/>
  <c r="BH44" i="8" s="1"/>
  <c r="Y45" i="8"/>
  <c r="AS45" i="8"/>
  <c r="BJ45" i="8" s="1"/>
  <c r="AQ46" i="8"/>
  <c r="BH46" i="8" s="1"/>
  <c r="AR47" i="8"/>
  <c r="B39" i="8"/>
  <c r="B75" i="8" s="1"/>
  <c r="B27" i="8"/>
  <c r="F39" i="8"/>
  <c r="F75" i="8" s="1"/>
  <c r="F27" i="8"/>
  <c r="J39" i="8"/>
  <c r="J75" i="8" s="1"/>
  <c r="J27" i="8"/>
  <c r="N39" i="8"/>
  <c r="N75" i="8" s="1"/>
  <c r="N27" i="8"/>
  <c r="R39" i="8"/>
  <c r="R75" i="8" s="1"/>
  <c r="R27" i="8"/>
  <c r="V39" i="8"/>
  <c r="V75" i="8" s="1"/>
  <c r="V27" i="8"/>
  <c r="Z3" i="8"/>
  <c r="AL76" i="8"/>
  <c r="BB4" i="8"/>
  <c r="BF4" i="8"/>
  <c r="BJ4" i="8"/>
  <c r="BD5" i="8"/>
  <c r="BH5" i="8"/>
  <c r="BP5" i="8"/>
  <c r="AL78" i="8"/>
  <c r="BB6" i="8"/>
  <c r="BF6" i="8"/>
  <c r="BJ6" i="8"/>
  <c r="BD7" i="8"/>
  <c r="BH7" i="8"/>
  <c r="BP7" i="8"/>
  <c r="AL80" i="8"/>
  <c r="BB8" i="8"/>
  <c r="BF8" i="8"/>
  <c r="BJ8" i="8"/>
  <c r="BD9" i="8"/>
  <c r="BH9" i="8"/>
  <c r="BP9" i="8"/>
  <c r="AL82" i="8"/>
  <c r="BB10" i="8"/>
  <c r="BF10" i="8"/>
  <c r="BJ10" i="8"/>
  <c r="X12" i="8"/>
  <c r="AB12" i="8"/>
  <c r="AF12" i="8"/>
  <c r="AR12" i="8"/>
  <c r="BN12" i="8"/>
  <c r="BD13" i="8"/>
  <c r="BU13" i="8" s="1"/>
  <c r="C14" i="8"/>
  <c r="G14" i="8"/>
  <c r="K14" i="8"/>
  <c r="O14" i="8"/>
  <c r="S14" i="8"/>
  <c r="E15" i="8"/>
  <c r="E51" i="8" s="1"/>
  <c r="I15" i="8"/>
  <c r="I51" i="8" s="1"/>
  <c r="M15" i="8"/>
  <c r="M51" i="8" s="1"/>
  <c r="Q15" i="8"/>
  <c r="Q51" i="8" s="1"/>
  <c r="U15" i="8"/>
  <c r="U51" i="8" s="1"/>
  <c r="Y15" i="8"/>
  <c r="Y51" i="8" s="1"/>
  <c r="AG39" i="8"/>
  <c r="AG63" i="8" s="1"/>
  <c r="AG87" i="8" s="1"/>
  <c r="AG27" i="8"/>
  <c r="AG51" i="8" s="1"/>
  <c r="AG75" i="8" s="1"/>
  <c r="AR24" i="8"/>
  <c r="BI24" i="8" s="1"/>
  <c r="BE16" i="8"/>
  <c r="BV16" i="8" s="1"/>
  <c r="BJ16" i="8"/>
  <c r="BB18" i="8"/>
  <c r="BS18" i="8" s="1"/>
  <c r="BB22" i="8"/>
  <c r="BS22" i="8" s="1"/>
  <c r="X48" i="8"/>
  <c r="BP36" i="8"/>
  <c r="BI36" i="8"/>
  <c r="X42" i="8"/>
  <c r="AD42" i="8" s="1"/>
  <c r="AR42" i="8"/>
  <c r="BI42" i="8" s="1"/>
  <c r="AP43" i="8"/>
  <c r="BG43" i="8" s="1"/>
  <c r="AT43" i="8"/>
  <c r="BK43" i="8" s="1"/>
  <c r="X46" i="8"/>
  <c r="AD46" i="8" s="1"/>
  <c r="AR46" i="8"/>
  <c r="BI46" i="8" s="1"/>
  <c r="P48" i="8"/>
  <c r="T48" i="8"/>
  <c r="AK41" i="8"/>
  <c r="AM42" i="8"/>
  <c r="BT43" i="8"/>
  <c r="AM43" i="8"/>
  <c r="AK45" i="8"/>
  <c r="BT46" i="8"/>
  <c r="AM46" i="8"/>
  <c r="C39" i="8"/>
  <c r="C75" i="8" s="1"/>
  <c r="C27" i="8"/>
  <c r="G39" i="8"/>
  <c r="G75" i="8" s="1"/>
  <c r="G27" i="8"/>
  <c r="K39" i="8"/>
  <c r="K75" i="8" s="1"/>
  <c r="K27" i="8"/>
  <c r="O39" i="8"/>
  <c r="O75" i="8" s="1"/>
  <c r="O27" i="8"/>
  <c r="S39" i="8"/>
  <c r="S75" i="8" s="1"/>
  <c r="S27" i="8"/>
  <c r="W39" i="8"/>
  <c r="W75" i="8" s="1"/>
  <c r="W27" i="8"/>
  <c r="BC4" i="8"/>
  <c r="BG4" i="8"/>
  <c r="BA5" i="8"/>
  <c r="BE5" i="8"/>
  <c r="BC6" i="8"/>
  <c r="BG6" i="8"/>
  <c r="BA7" i="8"/>
  <c r="BE7" i="8"/>
  <c r="BC8" i="8"/>
  <c r="BG8" i="8"/>
  <c r="BK8" i="8"/>
  <c r="BA9" i="8"/>
  <c r="BE9" i="8"/>
  <c r="BI9" i="8"/>
  <c r="BC10" i="8"/>
  <c r="BG10" i="8"/>
  <c r="BK10" i="8"/>
  <c r="Y12" i="8"/>
  <c r="AC12" i="8"/>
  <c r="AG12" i="8"/>
  <c r="AO12" i="8"/>
  <c r="AS12" i="8"/>
  <c r="BC12" i="8"/>
  <c r="BA13" i="8"/>
  <c r="BR13" i="8" s="1"/>
  <c r="BE13" i="8"/>
  <c r="BV13" i="8" s="1"/>
  <c r="D14" i="8"/>
  <c r="B15" i="8"/>
  <c r="B51" i="8" s="1"/>
  <c r="F15" i="8"/>
  <c r="F51" i="8" s="1"/>
  <c r="J15" i="8"/>
  <c r="J51" i="8" s="1"/>
  <c r="N15" i="8"/>
  <c r="N51" i="8" s="1"/>
  <c r="R15" i="8"/>
  <c r="R51" i="8" s="1"/>
  <c r="V15" i="8"/>
  <c r="V51" i="8" s="1"/>
  <c r="AH39" i="8"/>
  <c r="AH63" i="8" s="1"/>
  <c r="AH87" i="8" s="1"/>
  <c r="AH27" i="8"/>
  <c r="AH51" i="8" s="1"/>
  <c r="AH75" i="8" s="1"/>
  <c r="BF16" i="8"/>
  <c r="BB17" i="8"/>
  <c r="BS17" i="8" s="1"/>
  <c r="BB21" i="8"/>
  <c r="BS21" i="8" s="1"/>
  <c r="Z24" i="8"/>
  <c r="AB24" i="8"/>
  <c r="AL24" i="8" s="1"/>
  <c r="AE24" i="8"/>
  <c r="Y48" i="8"/>
  <c r="BQ36" i="8"/>
  <c r="AO48" i="8"/>
  <c r="BF36" i="8"/>
  <c r="AS48" i="8"/>
  <c r="BJ36" i="8"/>
  <c r="AQ41" i="8"/>
  <c r="BH41" i="8" s="1"/>
  <c r="Y42" i="8"/>
  <c r="AS42" i="8"/>
  <c r="BJ42" i="8" s="1"/>
  <c r="AQ43" i="8"/>
  <c r="BH43" i="8" s="1"/>
  <c r="AS44" i="8"/>
  <c r="BJ44" i="8" s="1"/>
  <c r="AQ45" i="8"/>
  <c r="BH45" i="8" s="1"/>
  <c r="Y46" i="8"/>
  <c r="AS46" i="8"/>
  <c r="BJ46" i="8" s="1"/>
  <c r="AT47" i="8"/>
  <c r="BB134" i="8"/>
  <c r="BS134" i="8" s="1"/>
  <c r="BE133" i="8"/>
  <c r="BA133" i="8"/>
  <c r="BR133" i="8" s="1"/>
  <c r="BD132" i="8"/>
  <c r="BU132" i="8" s="1"/>
  <c r="BC131" i="8"/>
  <c r="BT131" i="8" s="1"/>
  <c r="BB130" i="8"/>
  <c r="BS130" i="8" s="1"/>
  <c r="BE129" i="8"/>
  <c r="BA129" i="8"/>
  <c r="BR129" i="8" s="1"/>
  <c r="BD128" i="8"/>
  <c r="BU128" i="8" s="1"/>
  <c r="BD136" i="8"/>
  <c r="BC136" i="8"/>
  <c r="BC134" i="8"/>
  <c r="BT134" i="8" s="1"/>
  <c r="BB133" i="8"/>
  <c r="BS133" i="8" s="1"/>
  <c r="BE132" i="8"/>
  <c r="BV132" i="8" s="1"/>
  <c r="BA132" i="8"/>
  <c r="BR132" i="8" s="1"/>
  <c r="BD131" i="8"/>
  <c r="BU131" i="8" s="1"/>
  <c r="BC130" i="8"/>
  <c r="BT130" i="8" s="1"/>
  <c r="BB129" i="8"/>
  <c r="BS129" i="8" s="1"/>
  <c r="BE128" i="8"/>
  <c r="BV128" i="8" s="1"/>
  <c r="BA128" i="8"/>
  <c r="BR128" i="8" s="1"/>
  <c r="BE134" i="8"/>
  <c r="BV134" i="8" s="1"/>
  <c r="BA130" i="8"/>
  <c r="BR130" i="8" s="1"/>
  <c r="BC129" i="8"/>
  <c r="BT129" i="8" s="1"/>
  <c r="BB128" i="8"/>
  <c r="BS128" i="8" s="1"/>
  <c r="BD134" i="8"/>
  <c r="BU134" i="8" s="1"/>
  <c r="BD133" i="8"/>
  <c r="BU133" i="8" s="1"/>
  <c r="BC132" i="8"/>
  <c r="BT132" i="8" s="1"/>
  <c r="BE131" i="8"/>
  <c r="BV131" i="8" s="1"/>
  <c r="BD124" i="8"/>
  <c r="BC123" i="8"/>
  <c r="BT123" i="8" s="1"/>
  <c r="BC122" i="8"/>
  <c r="BT122" i="8" s="1"/>
  <c r="BC121" i="8"/>
  <c r="BT121" i="8" s="1"/>
  <c r="BA134" i="8"/>
  <c r="BR134" i="8" s="1"/>
  <c r="BC133" i="8"/>
  <c r="BT133" i="8" s="1"/>
  <c r="BB132" i="8"/>
  <c r="BS132" i="8" s="1"/>
  <c r="BB131" i="8"/>
  <c r="BS131" i="8" s="1"/>
  <c r="BE130" i="8"/>
  <c r="BV130" i="8" s="1"/>
  <c r="BC124" i="8"/>
  <c r="BT124" i="8" s="1"/>
  <c r="BA131" i="8"/>
  <c r="BR131" i="8" s="1"/>
  <c r="BD130" i="8"/>
  <c r="BU130" i="8" s="1"/>
  <c r="BD129" i="8"/>
  <c r="BU129" i="8" s="1"/>
  <c r="BC128" i="8"/>
  <c r="BT128" i="8" s="1"/>
  <c r="BB124" i="8"/>
  <c r="BS124" i="8" s="1"/>
  <c r="BE123" i="8"/>
  <c r="BA123" i="8"/>
  <c r="BR123" i="8" s="1"/>
  <c r="BE122" i="8"/>
  <c r="BA122" i="8"/>
  <c r="BR122" i="8" s="1"/>
  <c r="BE124" i="8"/>
  <c r="BA121" i="8"/>
  <c r="BR121" i="8" s="1"/>
  <c r="BB120" i="8"/>
  <c r="BS120" i="8" s="1"/>
  <c r="BD119" i="8"/>
  <c r="BU119" i="8" s="1"/>
  <c r="BD118" i="8"/>
  <c r="BU118" i="8" s="1"/>
  <c r="AE124" i="8"/>
  <c r="BE121" i="8"/>
  <c r="BE120" i="8"/>
  <c r="BA120" i="8"/>
  <c r="BR120" i="8" s="1"/>
  <c r="BC119" i="8"/>
  <c r="BT119" i="8" s="1"/>
  <c r="BC118" i="8"/>
  <c r="BT118" i="8" s="1"/>
  <c r="BA112" i="8"/>
  <c r="BR112" i="8" s="1"/>
  <c r="BE111" i="8"/>
  <c r="BA110" i="8"/>
  <c r="BR110" i="8" s="1"/>
  <c r="BE109" i="8"/>
  <c r="BD123" i="8"/>
  <c r="BU123" i="8" s="1"/>
  <c r="BD122" i="8"/>
  <c r="BU122" i="8" s="1"/>
  <c r="BD121" i="8"/>
  <c r="BU121" i="8" s="1"/>
  <c r="BD120" i="8"/>
  <c r="BU120" i="8" s="1"/>
  <c r="BB119" i="8"/>
  <c r="BS119" i="8" s="1"/>
  <c r="BB118" i="8"/>
  <c r="BS118" i="8" s="1"/>
  <c r="BB123" i="8"/>
  <c r="BS123" i="8" s="1"/>
  <c r="BB122" i="8"/>
  <c r="BS122" i="8" s="1"/>
  <c r="BB121" i="8"/>
  <c r="BS121" i="8" s="1"/>
  <c r="BC120" i="8"/>
  <c r="BT120" i="8" s="1"/>
  <c r="BE119" i="8"/>
  <c r="BV119" i="8" s="1"/>
  <c r="BA119" i="8"/>
  <c r="BR119" i="8" s="1"/>
  <c r="BE118" i="8"/>
  <c r="BV118" i="8" s="1"/>
  <c r="BA118" i="8"/>
  <c r="Z114" i="8"/>
  <c r="BE112" i="8"/>
  <c r="BA111" i="8"/>
  <c r="BR111" i="8" s="1"/>
  <c r="BE110" i="8"/>
  <c r="BA109" i="8"/>
  <c r="BR109" i="8" s="1"/>
  <c r="BB112" i="8"/>
  <c r="BS112" i="8" s="1"/>
  <c r="BE108" i="8"/>
  <c r="BA107" i="8"/>
  <c r="BD103" i="8"/>
  <c r="BB101" i="8"/>
  <c r="BS101" i="8" s="1"/>
  <c r="BB100" i="8"/>
  <c r="BS100" i="8" s="1"/>
  <c r="BB99" i="8"/>
  <c r="BS99" i="8" s="1"/>
  <c r="BB98" i="8"/>
  <c r="BS98" i="8" s="1"/>
  <c r="BB97" i="8"/>
  <c r="BS97" i="8" s="1"/>
  <c r="BB96" i="8"/>
  <c r="BS96" i="8" s="1"/>
  <c r="BB95" i="8"/>
  <c r="BS95" i="8" s="1"/>
  <c r="AE114" i="8"/>
  <c r="BB113" i="8"/>
  <c r="BB111" i="8"/>
  <c r="BS111" i="8" s="1"/>
  <c r="BB108" i="8"/>
  <c r="BS108" i="8" s="1"/>
  <c r="BC103" i="8"/>
  <c r="BE101" i="8"/>
  <c r="BV101" i="8" s="1"/>
  <c r="BA101" i="8"/>
  <c r="BR101" i="8" s="1"/>
  <c r="BE100" i="8"/>
  <c r="BA100" i="8"/>
  <c r="BR100" i="8" s="1"/>
  <c r="BE99" i="8"/>
  <c r="BV99" i="8" s="1"/>
  <c r="BA99" i="8"/>
  <c r="BR99" i="8" s="1"/>
  <c r="BE98" i="8"/>
  <c r="BA98" i="8"/>
  <c r="BR98" i="8" s="1"/>
  <c r="BE97" i="8"/>
  <c r="BV97" i="8" s="1"/>
  <c r="BA97" i="8"/>
  <c r="BR97" i="8" s="1"/>
  <c r="BE96" i="8"/>
  <c r="BA96" i="8"/>
  <c r="BR96" i="8" s="1"/>
  <c r="BE95" i="8"/>
  <c r="BA95" i="8"/>
  <c r="BR95" i="8" s="1"/>
  <c r="AE103" i="8"/>
  <c r="BD90" i="8"/>
  <c r="Z90" i="8"/>
  <c r="BC89" i="8"/>
  <c r="BT89" i="8" s="1"/>
  <c r="BB110" i="8"/>
  <c r="BS110" i="8" s="1"/>
  <c r="BA108" i="8"/>
  <c r="BR108" i="8" s="1"/>
  <c r="BE107" i="8"/>
  <c r="BB103" i="8"/>
  <c r="BS103" i="8" s="1"/>
  <c r="BD101" i="8"/>
  <c r="BD100" i="8"/>
  <c r="BD99" i="8"/>
  <c r="BD98" i="8"/>
  <c r="BD97" i="8"/>
  <c r="BD96" i="8"/>
  <c r="BD95" i="8"/>
  <c r="BU95" i="8" s="1"/>
  <c r="BB109" i="8"/>
  <c r="BS109" i="8" s="1"/>
  <c r="BB107" i="8"/>
  <c r="BE103" i="8"/>
  <c r="BA103" i="8"/>
  <c r="BC101" i="8"/>
  <c r="BT101" i="8" s="1"/>
  <c r="BC100" i="8"/>
  <c r="BT100" i="8" s="1"/>
  <c r="BC99" i="8"/>
  <c r="BT99" i="8" s="1"/>
  <c r="BC98" i="8"/>
  <c r="BT98" i="8" s="1"/>
  <c r="BC97" i="8"/>
  <c r="BT97" i="8" s="1"/>
  <c r="BC96" i="8"/>
  <c r="BT96" i="8" s="1"/>
  <c r="BC95" i="8"/>
  <c r="BT95" i="8" s="1"/>
  <c r="BE89" i="8"/>
  <c r="BA89" i="8"/>
  <c r="BR89" i="8" s="1"/>
  <c r="AE89" i="8"/>
  <c r="BC88" i="8"/>
  <c r="BT88" i="8" s="1"/>
  <c r="BC90" i="8"/>
  <c r="BT90" i="8" s="1"/>
  <c r="Z89" i="8"/>
  <c r="BD88" i="8"/>
  <c r="AE90" i="8"/>
  <c r="BD89" i="8"/>
  <c r="BU89" i="8" s="1"/>
  <c r="AN89" i="8"/>
  <c r="BB88" i="8"/>
  <c r="BS88" i="8" s="1"/>
  <c r="BB89" i="8"/>
  <c r="BS89" i="8" s="1"/>
  <c r="BA88" i="8"/>
  <c r="BR88" i="8" s="1"/>
  <c r="AE88" i="8"/>
  <c r="BE88" i="8"/>
  <c r="Z88" i="8"/>
  <c r="BC59" i="8"/>
  <c r="BB58" i="8"/>
  <c r="BD57" i="8"/>
  <c r="BB56" i="8"/>
  <c r="BD55" i="8"/>
  <c r="BB54" i="8"/>
  <c r="BD53" i="8"/>
  <c r="BB52" i="8"/>
  <c r="BD60" i="8"/>
  <c r="Z60" i="8"/>
  <c r="BB59" i="8"/>
  <c r="BE58" i="8"/>
  <c r="BA58" i="8"/>
  <c r="BC57" i="8"/>
  <c r="BE56" i="8"/>
  <c r="BA56" i="8"/>
  <c r="BC55" i="8"/>
  <c r="BE54" i="8"/>
  <c r="BA54" i="8"/>
  <c r="BC53" i="8"/>
  <c r="BE52" i="8"/>
  <c r="BA52" i="8"/>
  <c r="BC60" i="8"/>
  <c r="BE59" i="8"/>
  <c r="BA59" i="8"/>
  <c r="BD58" i="8"/>
  <c r="BB57" i="8"/>
  <c r="BD56" i="8"/>
  <c r="BB55" i="8"/>
  <c r="BD54" i="8"/>
  <c r="BB53" i="8"/>
  <c r="BD52" i="8"/>
  <c r="AE49" i="8"/>
  <c r="BD59" i="8"/>
  <c r="BC58" i="8"/>
  <c r="BE57" i="8"/>
  <c r="BA57" i="8"/>
  <c r="BC56" i="8"/>
  <c r="BE55" i="8"/>
  <c r="BA55" i="8"/>
  <c r="BC54" i="8"/>
  <c r="BE53" i="8"/>
  <c r="BA53" i="8"/>
  <c r="BC52" i="8"/>
  <c r="Z49" i="8"/>
  <c r="BE47" i="8"/>
  <c r="BE46" i="8"/>
  <c r="AE44" i="8"/>
  <c r="Z43" i="8"/>
  <c r="BE42" i="8"/>
  <c r="AE40" i="8"/>
  <c r="BC36" i="8"/>
  <c r="BT36" i="8" s="1"/>
  <c r="BE35" i="8"/>
  <c r="BB34" i="8"/>
  <c r="BD33" i="8"/>
  <c r="BB32" i="8"/>
  <c r="BD31" i="8"/>
  <c r="BB30" i="8"/>
  <c r="BD29" i="8"/>
  <c r="BB28" i="8"/>
  <c r="AE45" i="8"/>
  <c r="Z44" i="8"/>
  <c r="BE43" i="8"/>
  <c r="AE41" i="8"/>
  <c r="Z40" i="8"/>
  <c r="BB35" i="8"/>
  <c r="BB47" i="8" s="1"/>
  <c r="BE34" i="8"/>
  <c r="BV34" i="8" s="1"/>
  <c r="BA34" i="8"/>
  <c r="BC33" i="8"/>
  <c r="BT33" i="8" s="1"/>
  <c r="BE32" i="8"/>
  <c r="BA32" i="8"/>
  <c r="BC31" i="8"/>
  <c r="BT31" i="8" s="1"/>
  <c r="BE30" i="8"/>
  <c r="BV30" i="8" s="1"/>
  <c r="BA30" i="8"/>
  <c r="BC29" i="8"/>
  <c r="BT29" i="8" s="1"/>
  <c r="BE28" i="8"/>
  <c r="BA28" i="8"/>
  <c r="AE36" i="8"/>
  <c r="BE22" i="8"/>
  <c r="BV22" i="8" s="1"/>
  <c r="BE21" i="8"/>
  <c r="BV21" i="8" s="1"/>
  <c r="BE20" i="8"/>
  <c r="BV20" i="8" s="1"/>
  <c r="BE19" i="8"/>
  <c r="BV19" i="8" s="1"/>
  <c r="BE18" i="8"/>
  <c r="BV18" i="8" s="1"/>
  <c r="BE17" i="8"/>
  <c r="BV17" i="8" s="1"/>
  <c r="AE46" i="8"/>
  <c r="Z45" i="8"/>
  <c r="BE44" i="8"/>
  <c r="AE42" i="8"/>
  <c r="Z41" i="8"/>
  <c r="BE40" i="8"/>
  <c r="BA35" i="8"/>
  <c r="BA47" i="8" s="1"/>
  <c r="BD34" i="8"/>
  <c r="BU34" i="8" s="1"/>
  <c r="BB33" i="8"/>
  <c r="BD32" i="8"/>
  <c r="BB31" i="8"/>
  <c r="BD30" i="8"/>
  <c r="BB29" i="8"/>
  <c r="BD28" i="8"/>
  <c r="Z48" i="8"/>
  <c r="Z46" i="8"/>
  <c r="BE45" i="8"/>
  <c r="AE43" i="8"/>
  <c r="Z42" i="8"/>
  <c r="BE41" i="8"/>
  <c r="BD36" i="8"/>
  <c r="Z36" i="8"/>
  <c r="BC34" i="8"/>
  <c r="BT34" i="8" s="1"/>
  <c r="BE33" i="8"/>
  <c r="BV33" i="8" s="1"/>
  <c r="BA33" i="8"/>
  <c r="BC32" i="8"/>
  <c r="BT32" i="8" s="1"/>
  <c r="BE31" i="8"/>
  <c r="BV31" i="8" s="1"/>
  <c r="BA31" i="8"/>
  <c r="BC30" i="8"/>
  <c r="BT30" i="8" s="1"/>
  <c r="BE29" i="8"/>
  <c r="BV29" i="8" s="1"/>
  <c r="BA29" i="8"/>
  <c r="BC28" i="8"/>
  <c r="BT28" i="8" s="1"/>
  <c r="BA22" i="8"/>
  <c r="BR22" i="8" s="1"/>
  <c r="BA21" i="8"/>
  <c r="BR21" i="8" s="1"/>
  <c r="BA20" i="8"/>
  <c r="BR20" i="8" s="1"/>
  <c r="BA19" i="8"/>
  <c r="BR19" i="8" s="1"/>
  <c r="BA18" i="8"/>
  <c r="BR18" i="8" s="1"/>
  <c r="BA17" i="8"/>
  <c r="BR17" i="8" s="1"/>
  <c r="BA16" i="8"/>
  <c r="BR16" i="8" s="1"/>
  <c r="D39" i="8"/>
  <c r="D75" i="8" s="1"/>
  <c r="D27" i="8"/>
  <c r="H39" i="8"/>
  <c r="H75" i="8" s="1"/>
  <c r="H27" i="8"/>
  <c r="L39" i="8"/>
  <c r="L75" i="8" s="1"/>
  <c r="L27" i="8"/>
  <c r="P39" i="8"/>
  <c r="P75" i="8" s="1"/>
  <c r="P27" i="8"/>
  <c r="T39" i="8"/>
  <c r="T75" i="8" s="1"/>
  <c r="T27" i="8"/>
  <c r="X39" i="8"/>
  <c r="X75" i="8" s="1"/>
  <c r="X27" i="8"/>
  <c r="BE3" i="8"/>
  <c r="BD4" i="8"/>
  <c r="BB5" i="8"/>
  <c r="BD6" i="8"/>
  <c r="BB7" i="8"/>
  <c r="BD8" i="8"/>
  <c r="BB9" i="8"/>
  <c r="BD10" i="8"/>
  <c r="AH12" i="8"/>
  <c r="AH84" i="8" s="1"/>
  <c r="AP12" i="8"/>
  <c r="AT12" i="8"/>
  <c r="BD12" i="8"/>
  <c r="BB13" i="8"/>
  <c r="BS13" i="8" s="1"/>
  <c r="E14" i="8"/>
  <c r="I14" i="8"/>
  <c r="AH14" i="8" s="1"/>
  <c r="M14" i="8"/>
  <c r="Q14" i="8"/>
  <c r="U14" i="8"/>
  <c r="C15" i="8"/>
  <c r="C51" i="8" s="1"/>
  <c r="G15" i="8"/>
  <c r="G51" i="8" s="1"/>
  <c r="K15" i="8"/>
  <c r="K51" i="8" s="1"/>
  <c r="O15" i="8"/>
  <c r="O51" i="8" s="1"/>
  <c r="S15" i="8"/>
  <c r="S51" i="8" s="1"/>
  <c r="W15" i="8"/>
  <c r="W51" i="8" s="1"/>
  <c r="AI39" i="8"/>
  <c r="AI63" i="8" s="1"/>
  <c r="AI87" i="8" s="1"/>
  <c r="AI27" i="8"/>
  <c r="AI51" i="8" s="1"/>
  <c r="AI75" i="8" s="1"/>
  <c r="AN24" i="8"/>
  <c r="AP24" i="8"/>
  <c r="BG24" i="8" s="1"/>
  <c r="BG16" i="8"/>
  <c r="AT24" i="8"/>
  <c r="BK24" i="8" s="1"/>
  <c r="BK16" i="8"/>
  <c r="BB20" i="8"/>
  <c r="BS20" i="8" s="1"/>
  <c r="AP40" i="8"/>
  <c r="BG40" i="8" s="1"/>
  <c r="AT40" i="8"/>
  <c r="BK40" i="8" s="1"/>
  <c r="X41" i="8"/>
  <c r="AD41" i="8" s="1"/>
  <c r="AR41" i="8"/>
  <c r="BI41" i="8" s="1"/>
  <c r="AP42" i="8"/>
  <c r="BG42" i="8" s="1"/>
  <c r="AT42" i="8"/>
  <c r="BK42" i="8" s="1"/>
  <c r="AR43" i="8"/>
  <c r="BI43" i="8" s="1"/>
  <c r="AP44" i="8"/>
  <c r="BG44" i="8" s="1"/>
  <c r="AT44" i="8"/>
  <c r="BK44" i="8" s="1"/>
  <c r="X45" i="8"/>
  <c r="AD45" i="8" s="1"/>
  <c r="AR45" i="8"/>
  <c r="BI45" i="8" s="1"/>
  <c r="AP46" i="8"/>
  <c r="BG46" i="8" s="1"/>
  <c r="AT46" i="8"/>
  <c r="BK46" i="8" s="1"/>
  <c r="N48" i="8"/>
  <c r="R48" i="8"/>
  <c r="V48" i="8"/>
  <c r="BT40" i="8"/>
  <c r="AM41" i="8"/>
  <c r="BT41" i="8"/>
  <c r="AK43" i="8"/>
  <c r="BT44" i="8"/>
  <c r="AM45" i="8"/>
  <c r="BT45" i="8"/>
  <c r="BG28" i="8"/>
  <c r="BK28" i="8"/>
  <c r="BO28" i="8"/>
  <c r="BI29" i="8"/>
  <c r="BQ29" i="8"/>
  <c r="BG30" i="8"/>
  <c r="BK30" i="8"/>
  <c r="BO30" i="8"/>
  <c r="BI31" i="8"/>
  <c r="BQ31" i="8"/>
  <c r="BG32" i="8"/>
  <c r="BK32" i="8"/>
  <c r="BO32" i="8"/>
  <c r="BI33" i="8"/>
  <c r="BQ33" i="8"/>
  <c r="BG34" i="8"/>
  <c r="BK34" i="8"/>
  <c r="BO34" i="8"/>
  <c r="AP36" i="8"/>
  <c r="AT36" i="8"/>
  <c r="BB36" i="8" s="1"/>
  <c r="BL36" i="8"/>
  <c r="X40" i="8"/>
  <c r="AD40" i="8" s="1"/>
  <c r="AR40" i="8"/>
  <c r="BI40" i="8" s="1"/>
  <c r="W43" i="8"/>
  <c r="X44" i="8"/>
  <c r="AD44" i="8" s="1"/>
  <c r="AR44" i="8"/>
  <c r="BI44" i="8" s="1"/>
  <c r="X64" i="8"/>
  <c r="BP64" i="8" s="1"/>
  <c r="AC64" i="8"/>
  <c r="AI72" i="8"/>
  <c r="AR64" i="8"/>
  <c r="BI64" i="8" s="1"/>
  <c r="AA65" i="8"/>
  <c r="AG65" i="8"/>
  <c r="AI66" i="8"/>
  <c r="AG67" i="8"/>
  <c r="AP67" i="8"/>
  <c r="BG67" i="8" s="1"/>
  <c r="AT67" i="8"/>
  <c r="BK67" i="8" s="1"/>
  <c r="X68" i="8"/>
  <c r="BP68" i="8" s="1"/>
  <c r="AC68" i="8"/>
  <c r="AI68" i="8"/>
  <c r="AR68" i="8"/>
  <c r="BI68" i="8" s="1"/>
  <c r="AA69" i="8"/>
  <c r="AG69" i="8"/>
  <c r="AP69" i="8"/>
  <c r="BG69" i="8" s="1"/>
  <c r="AT69" i="8"/>
  <c r="BK69" i="8" s="1"/>
  <c r="BP28" i="8"/>
  <c r="BP30" i="8"/>
  <c r="BP34" i="8"/>
  <c r="AQ47" i="8"/>
  <c r="C48" i="8"/>
  <c r="G48" i="8"/>
  <c r="K48" i="8"/>
  <c r="O48" i="8"/>
  <c r="S48" i="8"/>
  <c r="W36" i="8"/>
  <c r="AQ36" i="8"/>
  <c r="Y40" i="8"/>
  <c r="AO40" i="8"/>
  <c r="BF40" i="8" s="1"/>
  <c r="AS40" i="8"/>
  <c r="BJ40" i="8" s="1"/>
  <c r="AP41" i="8"/>
  <c r="BG41" i="8" s="1"/>
  <c r="AT41" i="8"/>
  <c r="BK41" i="8" s="1"/>
  <c r="X43" i="8"/>
  <c r="Y44" i="8"/>
  <c r="AP45" i="8"/>
  <c r="BG45" i="8" s="1"/>
  <c r="AT45" i="8"/>
  <c r="BK45" i="8" s="1"/>
  <c r="Y64" i="8"/>
  <c r="BQ64" i="8" s="1"/>
  <c r="AF64" i="8"/>
  <c r="AO64" i="8"/>
  <c r="BF64" i="8" s="1"/>
  <c r="AS64" i="8"/>
  <c r="BJ64" i="8" s="1"/>
  <c r="W65" i="8"/>
  <c r="BO65" i="8" s="1"/>
  <c r="AB65" i="8"/>
  <c r="AH65" i="8"/>
  <c r="AQ65" i="8"/>
  <c r="BH65" i="8" s="1"/>
  <c r="AF66" i="8"/>
  <c r="AO66" i="8"/>
  <c r="BF66" i="8" s="1"/>
  <c r="AS66" i="8"/>
  <c r="BJ66" i="8" s="1"/>
  <c r="AH67" i="8"/>
  <c r="AQ67" i="8"/>
  <c r="BH67" i="8" s="1"/>
  <c r="Y68" i="8"/>
  <c r="BQ68" i="8" s="1"/>
  <c r="AF68" i="8"/>
  <c r="AO68" i="8"/>
  <c r="BF68" i="8" s="1"/>
  <c r="AS68" i="8"/>
  <c r="BJ68" i="8" s="1"/>
  <c r="W69" i="8"/>
  <c r="BO69" i="8" s="1"/>
  <c r="AB69" i="8"/>
  <c r="AH69" i="8"/>
  <c r="AQ69" i="8"/>
  <c r="BH69" i="8" s="1"/>
  <c r="Y70" i="8"/>
  <c r="BQ70" i="8" s="1"/>
  <c r="AO70" i="8"/>
  <c r="BF70" i="8" s="1"/>
  <c r="AS70" i="8"/>
  <c r="BJ70" i="8" s="1"/>
  <c r="BI28" i="8"/>
  <c r="BQ28" i="8"/>
  <c r="BO29" i="8"/>
  <c r="BI30" i="8"/>
  <c r="BQ30" i="8"/>
  <c r="BG31" i="8"/>
  <c r="BK31" i="8"/>
  <c r="BO33" i="8"/>
  <c r="BI34" i="8"/>
  <c r="BQ34" i="8"/>
  <c r="BN36" i="8"/>
  <c r="AA72" i="8"/>
  <c r="AG64" i="8"/>
  <c r="AP72" i="8"/>
  <c r="BG60" i="8"/>
  <c r="AT72" i="8"/>
  <c r="BK60" i="8"/>
  <c r="X65" i="8"/>
  <c r="BP65" i="8" s="1"/>
  <c r="AC65" i="8"/>
  <c r="AM65" i="8" s="1"/>
  <c r="AI65" i="8"/>
  <c r="AR65" i="8"/>
  <c r="BI65" i="8" s="1"/>
  <c r="AA66" i="8"/>
  <c r="AG66" i="8"/>
  <c r="AP66" i="8"/>
  <c r="BG66" i="8" s="1"/>
  <c r="AT66" i="8"/>
  <c r="BK66" i="8" s="1"/>
  <c r="AC67" i="8"/>
  <c r="AI67" i="8"/>
  <c r="AR67" i="8"/>
  <c r="BI67" i="8" s="1"/>
  <c r="AA68" i="8"/>
  <c r="AG68" i="8"/>
  <c r="AP68" i="8"/>
  <c r="BG68" i="8" s="1"/>
  <c r="AT68" i="8"/>
  <c r="BK68" i="8" s="1"/>
  <c r="X69" i="8"/>
  <c r="BP69" i="8" s="1"/>
  <c r="AC69" i="8"/>
  <c r="AI69" i="8"/>
  <c r="AG70" i="8"/>
  <c r="BP29" i="8"/>
  <c r="BP33" i="8"/>
  <c r="AS47" i="8"/>
  <c r="E48" i="8"/>
  <c r="AG48" i="8" s="1"/>
  <c r="I48" i="8"/>
  <c r="AH48" i="8" s="1"/>
  <c r="M48" i="8"/>
  <c r="Q48" i="8"/>
  <c r="U48" i="8"/>
  <c r="W72" i="8"/>
  <c r="BO72" i="8" s="1"/>
  <c r="BO60" i="8"/>
  <c r="AB64" i="8"/>
  <c r="AH72" i="8"/>
  <c r="AQ72" i="8"/>
  <c r="BH60" i="8"/>
  <c r="Y65" i="8"/>
  <c r="BQ65" i="8" s="1"/>
  <c r="AF65" i="8"/>
  <c r="AO65" i="8"/>
  <c r="BF65" i="8" s="1"/>
  <c r="AS65" i="8"/>
  <c r="BJ65" i="8" s="1"/>
  <c r="W66" i="8"/>
  <c r="BO66" i="8" s="1"/>
  <c r="AH66" i="8"/>
  <c r="AQ66" i="8"/>
  <c r="BH66" i="8" s="1"/>
  <c r="Y67" i="8"/>
  <c r="BQ67" i="8" s="1"/>
  <c r="AF67" i="8"/>
  <c r="AO67" i="8"/>
  <c r="BF67" i="8" s="1"/>
  <c r="AS67" i="8"/>
  <c r="BJ67" i="8" s="1"/>
  <c r="W68" i="8"/>
  <c r="BO68" i="8" s="1"/>
  <c r="AB68" i="8"/>
  <c r="AL68" i="8" s="1"/>
  <c r="AH68" i="8"/>
  <c r="AQ68" i="8"/>
  <c r="BH68" i="8" s="1"/>
  <c r="Y69" i="8"/>
  <c r="BQ69" i="8" s="1"/>
  <c r="AF69" i="8"/>
  <c r="AO69" i="8"/>
  <c r="BF69" i="8" s="1"/>
  <c r="AS69" i="8"/>
  <c r="BJ69" i="8" s="1"/>
  <c r="AH70" i="8"/>
  <c r="BG52" i="8"/>
  <c r="BK52" i="8"/>
  <c r="BO52" i="8"/>
  <c r="BI53" i="8"/>
  <c r="BQ53" i="8"/>
  <c r="BG54" i="8"/>
  <c r="BK54" i="8"/>
  <c r="BO54" i="8"/>
  <c r="BI55" i="8"/>
  <c r="BQ55" i="8"/>
  <c r="BG56" i="8"/>
  <c r="BK56" i="8"/>
  <c r="BO56" i="8"/>
  <c r="BQ57" i="8"/>
  <c r="AP71" i="8"/>
  <c r="AT71" i="8"/>
  <c r="D72" i="8"/>
  <c r="H72" i="8"/>
  <c r="L72" i="8"/>
  <c r="P72" i="8"/>
  <c r="T72" i="8"/>
  <c r="BL72" i="8" s="1"/>
  <c r="X60" i="8"/>
  <c r="AB60" i="8"/>
  <c r="AF60" i="8"/>
  <c r="AF72" i="8" s="1"/>
  <c r="AR60" i="8"/>
  <c r="AH64" i="8"/>
  <c r="AP64" i="8"/>
  <c r="BG64" i="8" s="1"/>
  <c r="AT64" i="8"/>
  <c r="BK64" i="8" s="1"/>
  <c r="X66" i="8"/>
  <c r="BP66" i="8" s="1"/>
  <c r="AB66" i="8"/>
  <c r="AR66" i="8"/>
  <c r="BI66" i="8" s="1"/>
  <c r="W67" i="8"/>
  <c r="BO67" i="8" s="1"/>
  <c r="AA67" i="8"/>
  <c r="BP52" i="8"/>
  <c r="BP56" i="8"/>
  <c r="AR69" i="8"/>
  <c r="BI69" i="8" s="1"/>
  <c r="AP70" i="8"/>
  <c r="BG70" i="8" s="1"/>
  <c r="AT70" i="8"/>
  <c r="BK70" i="8" s="1"/>
  <c r="AQ71" i="8"/>
  <c r="E72" i="8"/>
  <c r="I72" i="8"/>
  <c r="M72" i="8"/>
  <c r="Q72" i="8"/>
  <c r="U72" i="8"/>
  <c r="BM72" i="8" s="1"/>
  <c r="Y60" i="8"/>
  <c r="AC60" i="8"/>
  <c r="AG60" i="8"/>
  <c r="AG72" i="8" s="1"/>
  <c r="AO60" i="8"/>
  <c r="AS60" i="8"/>
  <c r="W64" i="8"/>
  <c r="BO64" i="8" s="1"/>
  <c r="AA64" i="8"/>
  <c r="AK64" i="8" s="1"/>
  <c r="AI64" i="8"/>
  <c r="AQ64" i="8"/>
  <c r="BH64" i="8" s="1"/>
  <c r="AP65" i="8"/>
  <c r="BG65" i="8" s="1"/>
  <c r="AT65" i="8"/>
  <c r="BK65" i="8" s="1"/>
  <c r="Y66" i="8"/>
  <c r="BQ66" i="8" s="1"/>
  <c r="AC66" i="8"/>
  <c r="X67" i="8"/>
  <c r="BP67" i="8" s="1"/>
  <c r="AB67" i="8"/>
  <c r="AC70" i="8"/>
  <c r="AM70" i="8" s="1"/>
  <c r="BI52" i="8"/>
  <c r="BQ52" i="8"/>
  <c r="BO53" i="8"/>
  <c r="BG55" i="8"/>
  <c r="BK55" i="8"/>
  <c r="BI56" i="8"/>
  <c r="BQ56" i="8"/>
  <c r="BG57" i="8"/>
  <c r="BK57" i="8"/>
  <c r="BO57" i="8"/>
  <c r="W70" i="8"/>
  <c r="BO70" i="8" s="1"/>
  <c r="AA70" i="8"/>
  <c r="AI70" i="8"/>
  <c r="AQ70" i="8"/>
  <c r="BH70" i="8" s="1"/>
  <c r="BQ58" i="8"/>
  <c r="AR71" i="8"/>
  <c r="B72" i="8"/>
  <c r="F72" i="8"/>
  <c r="J72" i="8"/>
  <c r="N72" i="8"/>
  <c r="R72" i="8"/>
  <c r="V72" i="8"/>
  <c r="BN72" i="8" s="1"/>
  <c r="BL60" i="8"/>
  <c r="BP53" i="8"/>
  <c r="BP57" i="8"/>
  <c r="X70" i="8"/>
  <c r="BP70" i="8" s="1"/>
  <c r="AB70" i="8"/>
  <c r="AL70" i="8" s="1"/>
  <c r="AF70" i="8"/>
  <c r="AR70" i="8"/>
  <c r="BI70" i="8" s="1"/>
  <c r="AS71" i="8"/>
  <c r="C72" i="8"/>
  <c r="G72" i="8"/>
  <c r="K72" i="8"/>
  <c r="O72" i="8"/>
  <c r="S72" i="8"/>
  <c r="BM60" i="8"/>
  <c r="AD88" i="8"/>
  <c r="AL88" i="8"/>
  <c r="AP90" i="8"/>
  <c r="BG90" i="8" s="1"/>
  <c r="BG88" i="8"/>
  <c r="AT90" i="8"/>
  <c r="BK90" i="8" s="1"/>
  <c r="BK88" i="8"/>
  <c r="BP88" i="8"/>
  <c r="AA103" i="8"/>
  <c r="BQ103" i="8"/>
  <c r="AM88" i="8"/>
  <c r="AF90" i="8"/>
  <c r="AK90" i="8" s="1"/>
  <c r="K103" i="8"/>
  <c r="AI103" i="8"/>
  <c r="AF103" i="8"/>
  <c r="BH103" i="8"/>
  <c r="AL90" i="8"/>
  <c r="AB103" i="8"/>
  <c r="AL103" i="8" s="1"/>
  <c r="BO103" i="8"/>
  <c r="BI88" i="8"/>
  <c r="Y90" i="8"/>
  <c r="BQ90" i="8" s="1"/>
  <c r="E103" i="8"/>
  <c r="AG103" i="8"/>
  <c r="X103" i="8"/>
  <c r="BP103" i="8" s="1"/>
  <c r="BP95" i="8"/>
  <c r="BG95" i="8"/>
  <c r="BK95" i="8"/>
  <c r="BO95" i="8"/>
  <c r="Y103" i="8"/>
  <c r="AC103" i="8"/>
  <c r="AM103" i="8" s="1"/>
  <c r="X114" i="8"/>
  <c r="AR114" i="8"/>
  <c r="BI114" i="8" s="1"/>
  <c r="BH107" i="8"/>
  <c r="BG110" i="8"/>
  <c r="BI112" i="8"/>
  <c r="N103" i="8"/>
  <c r="BF103" i="8" s="1"/>
  <c r="BF114" i="8"/>
  <c r="BJ114" i="8"/>
  <c r="BI95" i="8"/>
  <c r="V114" i="8"/>
  <c r="AC114" i="8" s="1"/>
  <c r="AM114" i="8" s="1"/>
  <c r="AP114" i="8"/>
  <c r="BG114" i="8" s="1"/>
  <c r="AT114" i="8"/>
  <c r="BK114" i="8" s="1"/>
  <c r="BF107" i="8"/>
  <c r="BJ107" i="8"/>
  <c r="V115" i="8"/>
  <c r="BH109" i="8"/>
  <c r="BI110" i="8"/>
  <c r="BG112" i="8"/>
  <c r="AG124" i="8"/>
  <c r="AL114" i="8"/>
  <c r="AF124" i="8"/>
  <c r="BI118" i="8"/>
  <c r="BQ118" i="8"/>
  <c r="BJ122" i="8"/>
  <c r="BJ123" i="8"/>
  <c r="BP123" i="8"/>
  <c r="W124" i="8"/>
  <c r="BO124" i="8" s="1"/>
  <c r="BN118" i="8"/>
  <c r="BI121" i="8"/>
  <c r="BL122" i="8"/>
  <c r="AH124" i="8"/>
  <c r="BF124" i="8"/>
  <c r="BJ124" i="8"/>
  <c r="BG118" i="8"/>
  <c r="BK118" i="8"/>
  <c r="BK121" i="8"/>
  <c r="BF122" i="8"/>
  <c r="BG124" i="8"/>
  <c r="BK124" i="8"/>
  <c r="BP118" i="8"/>
  <c r="H136" i="8"/>
  <c r="T136" i="8"/>
  <c r="BL136" i="8" s="1"/>
  <c r="BL128" i="8"/>
  <c r="X136" i="8"/>
  <c r="BP136" i="8" s="1"/>
  <c r="BP128" i="8"/>
  <c r="AR136" i="8"/>
  <c r="BI136" i="8" s="1"/>
  <c r="BI128" i="8"/>
  <c r="BK128" i="8"/>
  <c r="BI129" i="8"/>
  <c r="BL131" i="8"/>
  <c r="BH131" i="8"/>
  <c r="BG134" i="8"/>
  <c r="BK134" i="8"/>
  <c r="W136" i="8"/>
  <c r="BO136" i="8" s="1"/>
  <c r="U136" i="8"/>
  <c r="BM136" i="8" s="1"/>
  <c r="BM128" i="8"/>
  <c r="Y136" i="8"/>
  <c r="BQ136" i="8" s="1"/>
  <c r="BQ128" i="8"/>
  <c r="BF128" i="8"/>
  <c r="BF130" i="8"/>
  <c r="BJ130" i="8"/>
  <c r="B136" i="8"/>
  <c r="AQ136" i="8"/>
  <c r="BH136" i="8" s="1"/>
  <c r="AF136" i="8"/>
  <c r="BG128" i="8"/>
  <c r="BO128" i="8"/>
  <c r="J136" i="8"/>
  <c r="N136" i="8"/>
  <c r="BF136" i="8" s="1"/>
  <c r="R136" i="8"/>
  <c r="BJ136" i="8" s="1"/>
  <c r="V136" i="8"/>
  <c r="BN136" i="8" s="1"/>
  <c r="BN129" i="8"/>
  <c r="BG136" i="8"/>
  <c r="BK136" i="8"/>
  <c r="BG130" i="8"/>
  <c r="BK130" i="8"/>
  <c r="BI132" i="8"/>
  <c r="BI133" i="8"/>
  <c r="BO131" i="8"/>
  <c r="BG131" i="8"/>
  <c r="BK131" i="8"/>
  <c r="BF134" i="8"/>
  <c r="BJ134" i="8"/>
  <c r="AK114" i="7"/>
  <c r="BK16" i="7"/>
  <c r="AF124" i="7"/>
  <c r="BL103" i="7"/>
  <c r="BF103" i="7"/>
  <c r="BM103" i="7"/>
  <c r="BG103" i="7"/>
  <c r="AM90" i="7"/>
  <c r="AI90" i="7"/>
  <c r="AL90" i="7"/>
  <c r="BG90" i="7"/>
  <c r="BH82" i="7"/>
  <c r="BH78" i="7"/>
  <c r="BI81" i="7"/>
  <c r="AG42" i="7"/>
  <c r="AI40" i="7"/>
  <c r="AF41" i="7"/>
  <c r="AH43" i="7"/>
  <c r="AI44" i="7"/>
  <c r="AF45" i="7"/>
  <c r="AG46" i="7"/>
  <c r="AH40" i="7"/>
  <c r="AI41" i="7"/>
  <c r="AF42" i="7"/>
  <c r="AG43" i="7"/>
  <c r="AH44" i="7"/>
  <c r="AM44" i="7" s="1"/>
  <c r="AI45" i="7"/>
  <c r="AA45" i="7"/>
  <c r="AF46" i="7"/>
  <c r="AA24" i="7"/>
  <c r="AG40" i="7"/>
  <c r="AH41" i="7"/>
  <c r="AI42" i="7"/>
  <c r="AF43" i="7"/>
  <c r="AG44" i="7"/>
  <c r="AH45" i="7"/>
  <c r="AI46" i="7"/>
  <c r="AL76" i="7"/>
  <c r="BI76" i="7"/>
  <c r="BH81" i="7"/>
  <c r="P84" i="7"/>
  <c r="BH77" i="7"/>
  <c r="BF79" i="7"/>
  <c r="BJ79" i="7"/>
  <c r="BI80" i="7"/>
  <c r="AM12" i="7"/>
  <c r="BG82" i="7"/>
  <c r="BK82" i="7"/>
  <c r="H84" i="7"/>
  <c r="H14" i="7"/>
  <c r="AH14" i="7" s="1"/>
  <c r="AA14" i="7"/>
  <c r="AJ12" i="7"/>
  <c r="AA76" i="7"/>
  <c r="AK76" i="7" s="1"/>
  <c r="AG78" i="7"/>
  <c r="AF79" i="7"/>
  <c r="AK79" i="7" s="1"/>
  <c r="BH80" i="7"/>
  <c r="AK81" i="7"/>
  <c r="Y82" i="7"/>
  <c r="BQ82" i="7" s="1"/>
  <c r="S14" i="7"/>
  <c r="O14" i="7"/>
  <c r="AG12" i="7"/>
  <c r="AG14" i="7" s="1"/>
  <c r="AC12" i="7"/>
  <c r="AC14" i="7" s="1"/>
  <c r="Y12" i="7"/>
  <c r="Y14" i="7" s="1"/>
  <c r="BH76" i="7"/>
  <c r="AM77" i="7"/>
  <c r="AG82" i="7"/>
  <c r="AL82" i="7" s="1"/>
  <c r="B84" i="7"/>
  <c r="F84" i="7"/>
  <c r="J84" i="7"/>
  <c r="N84" i="7"/>
  <c r="R84" i="7"/>
  <c r="V84" i="7"/>
  <c r="BN84" i="7" s="1"/>
  <c r="Z14" i="7"/>
  <c r="V14" i="7"/>
  <c r="AF12" i="7"/>
  <c r="AF14" i="7" s="1"/>
  <c r="AB12" i="7"/>
  <c r="AI76" i="7"/>
  <c r="AM78" i="7"/>
  <c r="AL79" i="7"/>
  <c r="BH79" i="7"/>
  <c r="BF80" i="7"/>
  <c r="BJ80" i="7"/>
  <c r="BF76" i="7"/>
  <c r="BJ76" i="7"/>
  <c r="AK77" i="7"/>
  <c r="BG77" i="7"/>
  <c r="BK77" i="7"/>
  <c r="BF78" i="7"/>
  <c r="BJ78" i="7"/>
  <c r="AK80" i="7"/>
  <c r="AM82" i="7"/>
  <c r="BG76" i="7"/>
  <c r="AE39" i="7"/>
  <c r="AE63" i="7" s="1"/>
  <c r="AE87" i="7" s="1"/>
  <c r="AE27" i="7"/>
  <c r="AE51" i="7" s="1"/>
  <c r="AE75" i="7" s="1"/>
  <c r="BD5" i="7"/>
  <c r="BC6" i="7"/>
  <c r="BO6" i="7"/>
  <c r="BB7" i="7"/>
  <c r="BA8" i="7"/>
  <c r="BE8" i="7"/>
  <c r="BD9" i="7"/>
  <c r="BC10" i="7"/>
  <c r="BO10" i="7"/>
  <c r="AR12" i="7"/>
  <c r="BC13" i="7"/>
  <c r="BF16" i="7"/>
  <c r="BJ16" i="7"/>
  <c r="Z24" i="7"/>
  <c r="AH24" i="7"/>
  <c r="AM24" i="7" s="1"/>
  <c r="AG27" i="7"/>
  <c r="AG51" i="7" s="1"/>
  <c r="AG75" i="7" s="1"/>
  <c r="W40" i="7"/>
  <c r="W36" i="7"/>
  <c r="AK36" i="7"/>
  <c r="AQ40" i="7"/>
  <c r="BH40" i="7" s="1"/>
  <c r="AQ36" i="7"/>
  <c r="BA28" i="7"/>
  <c r="BE28" i="7"/>
  <c r="Y41" i="7"/>
  <c r="AP41" i="7"/>
  <c r="BG41" i="7" s="1"/>
  <c r="AT41" i="7"/>
  <c r="BK41" i="7" s="1"/>
  <c r="BE29" i="7"/>
  <c r="BQ29" i="7"/>
  <c r="X42" i="7"/>
  <c r="AO42" i="7"/>
  <c r="BF42" i="7" s="1"/>
  <c r="BF30" i="7"/>
  <c r="AS42" i="7"/>
  <c r="BJ42" i="7" s="1"/>
  <c r="BJ30" i="7"/>
  <c r="BE30" i="7"/>
  <c r="AO43" i="7"/>
  <c r="BF43" i="7" s="1"/>
  <c r="BF31" i="7"/>
  <c r="AS43" i="7"/>
  <c r="BJ43" i="7" s="1"/>
  <c r="BJ31" i="7"/>
  <c r="X44" i="7"/>
  <c r="AQ44" i="7"/>
  <c r="BH44" i="7" s="1"/>
  <c r="Y45" i="7"/>
  <c r="AO45" i="7"/>
  <c r="BF45" i="7" s="1"/>
  <c r="AS45" i="7"/>
  <c r="BJ45" i="7" s="1"/>
  <c r="AQ46" i="7"/>
  <c r="BH46" i="7" s="1"/>
  <c r="AR47" i="7"/>
  <c r="C48" i="7"/>
  <c r="G48" i="7"/>
  <c r="K48" i="7"/>
  <c r="O48" i="7"/>
  <c r="S48" i="7"/>
  <c r="AK40" i="7"/>
  <c r="AM41" i="7"/>
  <c r="BT41" i="7"/>
  <c r="BT42" i="7"/>
  <c r="AM42" i="7"/>
  <c r="AK43" i="7"/>
  <c r="AK44" i="7"/>
  <c r="AM45" i="7"/>
  <c r="BT45" i="7"/>
  <c r="BT46" i="7"/>
  <c r="AM46" i="7"/>
  <c r="BD136" i="7"/>
  <c r="BD134" i="7"/>
  <c r="BU134" i="7" s="1"/>
  <c r="BC133" i="7"/>
  <c r="BT133" i="7" s="1"/>
  <c r="BB132" i="7"/>
  <c r="BS132" i="7" s="1"/>
  <c r="BE131" i="7"/>
  <c r="BA131" i="7"/>
  <c r="BR131" i="7" s="1"/>
  <c r="BD130" i="7"/>
  <c r="BU130" i="7" s="1"/>
  <c r="BC129" i="7"/>
  <c r="BT129" i="7" s="1"/>
  <c r="BB128" i="7"/>
  <c r="BS128" i="7" s="1"/>
  <c r="BC136" i="7"/>
  <c r="BC134" i="7"/>
  <c r="BT134" i="7" s="1"/>
  <c r="BB133" i="7"/>
  <c r="BS133" i="7" s="1"/>
  <c r="BE132" i="7"/>
  <c r="BA132" i="7"/>
  <c r="BR132" i="7" s="1"/>
  <c r="BD131" i="7"/>
  <c r="BU131" i="7" s="1"/>
  <c r="AJ131" i="7"/>
  <c r="BC130" i="7"/>
  <c r="BT130" i="7" s="1"/>
  <c r="BB129" i="7"/>
  <c r="BS129" i="7" s="1"/>
  <c r="BE128" i="7"/>
  <c r="BA128" i="7"/>
  <c r="BR128" i="7" s="1"/>
  <c r="BB134" i="7"/>
  <c r="BS134" i="7" s="1"/>
  <c r="BE133" i="7"/>
  <c r="BA133" i="7"/>
  <c r="BR133" i="7" s="1"/>
  <c r="BD132" i="7"/>
  <c r="BU132" i="7" s="1"/>
  <c r="AJ132" i="7"/>
  <c r="BC131" i="7"/>
  <c r="BT131" i="7" s="1"/>
  <c r="BB130" i="7"/>
  <c r="BS130" i="7" s="1"/>
  <c r="BE129" i="7"/>
  <c r="BC132" i="7"/>
  <c r="BT132" i="7" s="1"/>
  <c r="BC124" i="7"/>
  <c r="BB123" i="7"/>
  <c r="BS123" i="7" s="1"/>
  <c r="BB122" i="7"/>
  <c r="BS122" i="7" s="1"/>
  <c r="BB121" i="7"/>
  <c r="BS121" i="7" s="1"/>
  <c r="BD120" i="7"/>
  <c r="BU120" i="7" s="1"/>
  <c r="BE134" i="7"/>
  <c r="BV134" i="7" s="1"/>
  <c r="BD133" i="7"/>
  <c r="BU133" i="7" s="1"/>
  <c r="AJ129" i="7"/>
  <c r="BE123" i="7"/>
  <c r="BV123" i="7" s="1"/>
  <c r="BA123" i="7"/>
  <c r="BR123" i="7" s="1"/>
  <c r="BE122" i="7"/>
  <c r="BV122" i="7" s="1"/>
  <c r="BA122" i="7"/>
  <c r="BR122" i="7" s="1"/>
  <c r="BE121" i="7"/>
  <c r="BA121" i="7"/>
  <c r="BR121" i="7" s="1"/>
  <c r="BC120" i="7"/>
  <c r="BT120" i="7" s="1"/>
  <c r="BE119" i="7"/>
  <c r="BA119" i="7"/>
  <c r="BR119" i="7" s="1"/>
  <c r="BA134" i="7"/>
  <c r="BR134" i="7" s="1"/>
  <c r="BE130" i="7"/>
  <c r="BV130" i="7" s="1"/>
  <c r="BD129" i="7"/>
  <c r="BU129" i="7" s="1"/>
  <c r="BD128" i="7"/>
  <c r="BU128" i="7" s="1"/>
  <c r="BD123" i="7"/>
  <c r="BU123" i="7" s="1"/>
  <c r="BD122" i="7"/>
  <c r="BU122" i="7" s="1"/>
  <c r="BD121" i="7"/>
  <c r="BU121" i="7" s="1"/>
  <c r="AJ121" i="7"/>
  <c r="BB120" i="7"/>
  <c r="BS120" i="7" s="1"/>
  <c r="BD119" i="7"/>
  <c r="BU119" i="7" s="1"/>
  <c r="BA129" i="7"/>
  <c r="BR129" i="7" s="1"/>
  <c r="BC121" i="7"/>
  <c r="BT121" i="7" s="1"/>
  <c r="BA120" i="7"/>
  <c r="BR120" i="7" s="1"/>
  <c r="AJ119" i="7"/>
  <c r="BC118" i="7"/>
  <c r="BT118" i="7" s="1"/>
  <c r="BE111" i="7"/>
  <c r="BV111" i="7" s="1"/>
  <c r="BB110" i="7"/>
  <c r="BS110" i="7" s="1"/>
  <c r="BA109" i="7"/>
  <c r="BR109" i="7" s="1"/>
  <c r="BE107" i="7"/>
  <c r="AJ133" i="7"/>
  <c r="BD124" i="7"/>
  <c r="BU124" i="7" s="1"/>
  <c r="BC123" i="7"/>
  <c r="BT123" i="7" s="1"/>
  <c r="BC119" i="7"/>
  <c r="BT119" i="7" s="1"/>
  <c r="BB118" i="7"/>
  <c r="BS118" i="7" s="1"/>
  <c r="BE112" i="7"/>
  <c r="BV112" i="7" s="1"/>
  <c r="BB111" i="7"/>
  <c r="BS111" i="7" s="1"/>
  <c r="BA110" i="7"/>
  <c r="BR110" i="7" s="1"/>
  <c r="AJ109" i="7"/>
  <c r="BE108" i="7"/>
  <c r="BV108" i="7" s="1"/>
  <c r="BB131" i="7"/>
  <c r="BS131" i="7" s="1"/>
  <c r="BA130" i="7"/>
  <c r="BR130" i="7" s="1"/>
  <c r="BB119" i="7"/>
  <c r="BS119" i="7" s="1"/>
  <c r="BE118" i="7"/>
  <c r="BA118" i="7"/>
  <c r="Z114" i="7"/>
  <c r="BB112" i="7"/>
  <c r="BS112" i="7" s="1"/>
  <c r="BA111" i="7"/>
  <c r="BR111" i="7" s="1"/>
  <c r="AJ110" i="7"/>
  <c r="BE109" i="7"/>
  <c r="BV109" i="7" s="1"/>
  <c r="BB108" i="7"/>
  <c r="BS108" i="7" s="1"/>
  <c r="BC128" i="7"/>
  <c r="BT128" i="7" s="1"/>
  <c r="BC122" i="7"/>
  <c r="BT122" i="7" s="1"/>
  <c r="BE110" i="7"/>
  <c r="AJ107" i="7"/>
  <c r="BA103" i="7"/>
  <c r="BR103" i="7" s="1"/>
  <c r="BC101" i="7"/>
  <c r="BT101" i="7" s="1"/>
  <c r="BC100" i="7"/>
  <c r="BT100" i="7" s="1"/>
  <c r="BC99" i="7"/>
  <c r="BT99" i="7" s="1"/>
  <c r="BC98" i="7"/>
  <c r="BT98" i="7" s="1"/>
  <c r="BC97" i="7"/>
  <c r="BT97" i="7" s="1"/>
  <c r="BC96" i="7"/>
  <c r="BT96" i="7" s="1"/>
  <c r="BC95" i="7"/>
  <c r="BT95" i="7" s="1"/>
  <c r="BC90" i="7"/>
  <c r="BT90" i="7" s="1"/>
  <c r="BB89" i="7"/>
  <c r="BS89" i="7" s="1"/>
  <c r="BD88" i="7"/>
  <c r="BD118" i="7"/>
  <c r="BU118" i="7" s="1"/>
  <c r="BB113" i="7"/>
  <c r="BA112" i="7"/>
  <c r="BR112" i="7" s="1"/>
  <c r="AJ111" i="7"/>
  <c r="BB109" i="7"/>
  <c r="BS109" i="7" s="1"/>
  <c r="BB107" i="7"/>
  <c r="BD103" i="7"/>
  <c r="BB101" i="7"/>
  <c r="BS101" i="7" s="1"/>
  <c r="BB100" i="7"/>
  <c r="BS100" i="7" s="1"/>
  <c r="BB99" i="7"/>
  <c r="BS99" i="7" s="1"/>
  <c r="BB98" i="7"/>
  <c r="BS98" i="7" s="1"/>
  <c r="BB97" i="7"/>
  <c r="BS97" i="7" s="1"/>
  <c r="BB96" i="7"/>
  <c r="BS96" i="7" s="1"/>
  <c r="BB95" i="7"/>
  <c r="BS95" i="7" s="1"/>
  <c r="BB90" i="7"/>
  <c r="BS90" i="7" s="1"/>
  <c r="BE89" i="7"/>
  <c r="BA89" i="7"/>
  <c r="BR89" i="7" s="1"/>
  <c r="BC88" i="7"/>
  <c r="BT88" i="7" s="1"/>
  <c r="BE120" i="7"/>
  <c r="BV120" i="7" s="1"/>
  <c r="BA107" i="7"/>
  <c r="BC103" i="7"/>
  <c r="BT103" i="7" s="1"/>
  <c r="BE101" i="7"/>
  <c r="BA101" i="7"/>
  <c r="BR101" i="7" s="1"/>
  <c r="BE100" i="7"/>
  <c r="BA100" i="7"/>
  <c r="BR100" i="7" s="1"/>
  <c r="BE99" i="7"/>
  <c r="BA99" i="7"/>
  <c r="BR99" i="7" s="1"/>
  <c r="BE98" i="7"/>
  <c r="BA98" i="7"/>
  <c r="BR98" i="7" s="1"/>
  <c r="BE97" i="7"/>
  <c r="BA97" i="7"/>
  <c r="BR97" i="7" s="1"/>
  <c r="BE96" i="7"/>
  <c r="BA96" i="7"/>
  <c r="BR96" i="7" s="1"/>
  <c r="BE95" i="7"/>
  <c r="BA95" i="7"/>
  <c r="BR95" i="7" s="1"/>
  <c r="AE90" i="7"/>
  <c r="BD89" i="7"/>
  <c r="AJ89" i="7"/>
  <c r="BB88" i="7"/>
  <c r="BS88" i="7" s="1"/>
  <c r="BA108" i="7"/>
  <c r="BR108" i="7" s="1"/>
  <c r="AJ99" i="7"/>
  <c r="BD98" i="7"/>
  <c r="BU98" i="7" s="1"/>
  <c r="BD90" i="7"/>
  <c r="BA88" i="7"/>
  <c r="BR88" i="7" s="1"/>
  <c r="AJ100" i="7"/>
  <c r="BD99" i="7"/>
  <c r="BU99" i="7" s="1"/>
  <c r="AJ96" i="7"/>
  <c r="BD95" i="7"/>
  <c r="BU95" i="7" s="1"/>
  <c r="AJ101" i="7"/>
  <c r="BD100" i="7"/>
  <c r="BU100" i="7" s="1"/>
  <c r="AJ97" i="7"/>
  <c r="BD96" i="7"/>
  <c r="BU96" i="7" s="1"/>
  <c r="Z90" i="7"/>
  <c r="BD101" i="7"/>
  <c r="BU101" i="7" s="1"/>
  <c r="AJ98" i="7"/>
  <c r="BD97" i="7"/>
  <c r="BU97" i="7" s="1"/>
  <c r="BC89" i="7"/>
  <c r="BT89" i="7" s="1"/>
  <c r="BE88" i="7"/>
  <c r="BV88" i="7" s="1"/>
  <c r="BD60" i="7"/>
  <c r="Z60" i="7"/>
  <c r="BC58" i="7"/>
  <c r="BE57" i="7"/>
  <c r="BA57" i="7"/>
  <c r="BC56" i="7"/>
  <c r="BE55" i="7"/>
  <c r="BA55" i="7"/>
  <c r="BC54" i="7"/>
  <c r="BC60" i="7"/>
  <c r="BE59" i="7"/>
  <c r="BB58" i="7"/>
  <c r="BD57" i="7"/>
  <c r="BB56" i="7"/>
  <c r="BD55" i="7"/>
  <c r="BB54" i="7"/>
  <c r="BD53" i="7"/>
  <c r="BB52" i="7"/>
  <c r="BB59" i="7"/>
  <c r="BE58" i="7"/>
  <c r="BA58" i="7"/>
  <c r="BC57" i="7"/>
  <c r="BE56" i="7"/>
  <c r="BA56" i="7"/>
  <c r="BC55" i="7"/>
  <c r="BE54" i="7"/>
  <c r="BA54" i="7"/>
  <c r="BA59" i="7"/>
  <c r="BD58" i="7"/>
  <c r="BB57" i="7"/>
  <c r="BD56" i="7"/>
  <c r="BB55" i="7"/>
  <c r="BD54" i="7"/>
  <c r="BB53" i="7"/>
  <c r="BD52" i="7"/>
  <c r="BD76" i="7" s="1"/>
  <c r="AE49" i="7"/>
  <c r="BA53" i="7"/>
  <c r="BA52" i="7"/>
  <c r="Z46" i="7"/>
  <c r="BE45" i="7"/>
  <c r="AE43" i="7"/>
  <c r="Z42" i="7"/>
  <c r="BE41" i="7"/>
  <c r="BD36" i="7"/>
  <c r="Z36" i="7"/>
  <c r="BC34" i="7"/>
  <c r="BT34" i="7" s="1"/>
  <c r="BE33" i="7"/>
  <c r="BA33" i="7"/>
  <c r="BC32" i="7"/>
  <c r="BT32" i="7" s="1"/>
  <c r="Z48" i="7"/>
  <c r="BE46" i="7"/>
  <c r="AE44" i="7"/>
  <c r="Z43" i="7"/>
  <c r="BE42" i="7"/>
  <c r="AE40" i="7"/>
  <c r="BC36" i="7"/>
  <c r="BT36" i="7" s="1"/>
  <c r="BE35" i="7"/>
  <c r="BB34" i="7"/>
  <c r="BD33" i="7"/>
  <c r="BU33" i="7" s="1"/>
  <c r="BB32" i="7"/>
  <c r="BD31" i="7"/>
  <c r="BB30" i="7"/>
  <c r="BD29" i="7"/>
  <c r="BU29" i="7" s="1"/>
  <c r="BE53" i="7"/>
  <c r="BE52" i="7"/>
  <c r="Z49" i="7"/>
  <c r="BE47" i="7"/>
  <c r="AE45" i="7"/>
  <c r="Z44" i="7"/>
  <c r="BE43" i="7"/>
  <c r="AE41" i="7"/>
  <c r="Z40" i="7"/>
  <c r="BB35" i="7"/>
  <c r="BB47" i="7" s="1"/>
  <c r="BE34" i="7"/>
  <c r="BV34" i="7" s="1"/>
  <c r="BA34" i="7"/>
  <c r="BC33" i="7"/>
  <c r="BT33" i="7" s="1"/>
  <c r="BE32" i="7"/>
  <c r="BA32" i="7"/>
  <c r="BC53" i="7"/>
  <c r="BC52" i="7"/>
  <c r="AE46" i="7"/>
  <c r="Z45" i="7"/>
  <c r="BE44" i="7"/>
  <c r="AE42" i="7"/>
  <c r="Z41" i="7"/>
  <c r="BE40" i="7"/>
  <c r="BA35" i="7"/>
  <c r="BA47" i="7" s="1"/>
  <c r="BD34" i="7"/>
  <c r="BB33" i="7"/>
  <c r="BD32" i="7"/>
  <c r="BB31" i="7"/>
  <c r="BD30" i="7"/>
  <c r="BE3" i="7"/>
  <c r="BA4" i="7"/>
  <c r="AB44" i="7"/>
  <c r="AB40" i="7"/>
  <c r="AB45" i="7"/>
  <c r="AL45" i="7" s="1"/>
  <c r="AB41" i="7"/>
  <c r="AL41" i="7" s="1"/>
  <c r="AB46" i="7"/>
  <c r="AL46" i="7" s="1"/>
  <c r="AB42" i="7"/>
  <c r="AL42" i="7" s="1"/>
  <c r="AB48" i="7"/>
  <c r="AB43" i="7"/>
  <c r="AL43" i="7" s="1"/>
  <c r="BB4" i="7"/>
  <c r="BF4" i="7"/>
  <c r="BJ4" i="7"/>
  <c r="AE77" i="7"/>
  <c r="BA5" i="7"/>
  <c r="BE5" i="7"/>
  <c r="BI5" i="7"/>
  <c r="BQ5" i="7"/>
  <c r="BD6" i="7"/>
  <c r="BH6" i="7"/>
  <c r="AM79" i="7"/>
  <c r="BC7" i="7"/>
  <c r="BG7" i="7"/>
  <c r="BK7" i="7"/>
  <c r="BO7" i="7"/>
  <c r="AL80" i="7"/>
  <c r="BB8" i="7"/>
  <c r="BF8" i="7"/>
  <c r="BJ8" i="7"/>
  <c r="AE81" i="7"/>
  <c r="BA9" i="7"/>
  <c r="BE9" i="7"/>
  <c r="BI9" i="7"/>
  <c r="BQ9" i="7"/>
  <c r="BD10" i="7"/>
  <c r="BH10" i="7"/>
  <c r="BA11" i="7"/>
  <c r="AO12" i="7"/>
  <c r="AS12" i="7"/>
  <c r="BC12" i="7"/>
  <c r="BD13" i="7"/>
  <c r="BA16" i="7"/>
  <c r="BR16" i="7" s="1"/>
  <c r="BA17" i="7"/>
  <c r="BR17" i="7" s="1"/>
  <c r="BA18" i="7"/>
  <c r="BR18" i="7" s="1"/>
  <c r="BA19" i="7"/>
  <c r="BR19" i="7" s="1"/>
  <c r="BA20" i="7"/>
  <c r="BR20" i="7" s="1"/>
  <c r="BA21" i="7"/>
  <c r="BR21" i="7" s="1"/>
  <c r="BA22" i="7"/>
  <c r="BR22" i="7" s="1"/>
  <c r="AE24" i="7"/>
  <c r="AI24" i="7"/>
  <c r="AN24" i="7" s="1"/>
  <c r="AQ24" i="7"/>
  <c r="BH24" i="7" s="1"/>
  <c r="BA24" i="7"/>
  <c r="BR24" i="7" s="1"/>
  <c r="AH27" i="7"/>
  <c r="AH51" i="7" s="1"/>
  <c r="AH75" i="7" s="1"/>
  <c r="X40" i="7"/>
  <c r="X36" i="7"/>
  <c r="AR40" i="7"/>
  <c r="BI40" i="7" s="1"/>
  <c r="AR36" i="7"/>
  <c r="BB28" i="7"/>
  <c r="BH29" i="7"/>
  <c r="AQ41" i="7"/>
  <c r="BH41" i="7" s="1"/>
  <c r="BA29" i="7"/>
  <c r="Y42" i="7"/>
  <c r="AP42" i="7"/>
  <c r="BG42" i="7" s="1"/>
  <c r="AT42" i="7"/>
  <c r="BK42" i="7" s="1"/>
  <c r="Y43" i="7"/>
  <c r="AP43" i="7"/>
  <c r="BG43" i="7" s="1"/>
  <c r="AT43" i="7"/>
  <c r="BK43" i="7" s="1"/>
  <c r="BQ32" i="7"/>
  <c r="Y44" i="7"/>
  <c r="AR44" i="7"/>
  <c r="BI44" i="7" s="1"/>
  <c r="AP45" i="7"/>
  <c r="BG45" i="7" s="1"/>
  <c r="AT45" i="7"/>
  <c r="BK45" i="7" s="1"/>
  <c r="X46" i="7"/>
  <c r="AR46" i="7"/>
  <c r="BI46" i="7" s="1"/>
  <c r="AS47" i="7"/>
  <c r="D48" i="7"/>
  <c r="H48" i="7"/>
  <c r="L48" i="7"/>
  <c r="P48" i="7"/>
  <c r="BE4" i="7"/>
  <c r="Z3" i="7"/>
  <c r="Z15" i="7" s="1"/>
  <c r="Z27" i="7" s="1"/>
  <c r="Z39" i="7" s="1"/>
  <c r="Z51" i="7" s="1"/>
  <c r="Z63" i="7" s="1"/>
  <c r="Z75" i="7" s="1"/>
  <c r="Z87" i="7" s="1"/>
  <c r="AM76" i="7"/>
  <c r="BC4" i="7"/>
  <c r="BG4" i="7"/>
  <c r="BK4" i="7"/>
  <c r="BO4" i="7"/>
  <c r="AL77" i="7"/>
  <c r="BB5" i="7"/>
  <c r="BF5" i="7"/>
  <c r="BJ5" i="7"/>
  <c r="AK78" i="7"/>
  <c r="AE78" i="7"/>
  <c r="BA6" i="7"/>
  <c r="BE6" i="7"/>
  <c r="BI6" i="7"/>
  <c r="BQ6" i="7"/>
  <c r="BD7" i="7"/>
  <c r="BH7" i="7"/>
  <c r="AM80" i="7"/>
  <c r="BC8" i="7"/>
  <c r="BG8" i="7"/>
  <c r="BK8" i="7"/>
  <c r="BO8" i="7"/>
  <c r="AL81" i="7"/>
  <c r="BB9" i="7"/>
  <c r="BF9" i="7"/>
  <c r="BJ9" i="7"/>
  <c r="AK82" i="7"/>
  <c r="AE82" i="7"/>
  <c r="BA10" i="7"/>
  <c r="BE10" i="7"/>
  <c r="BI10" i="7"/>
  <c r="BQ10" i="7"/>
  <c r="AH84" i="7"/>
  <c r="AP12" i="7"/>
  <c r="AT12" i="7"/>
  <c r="BD12" i="7"/>
  <c r="BL12" i="7"/>
  <c r="BP12" i="7"/>
  <c r="BA13" i="7"/>
  <c r="BR13" i="7" s="1"/>
  <c r="BE13" i="7"/>
  <c r="BV13" i="7" s="1"/>
  <c r="BB16" i="7"/>
  <c r="BS16" i="7" s="1"/>
  <c r="BB17" i="7"/>
  <c r="BS17" i="7" s="1"/>
  <c r="BB18" i="7"/>
  <c r="BS18" i="7" s="1"/>
  <c r="BB19" i="7"/>
  <c r="BS19" i="7" s="1"/>
  <c r="BB20" i="7"/>
  <c r="BS20" i="7" s="1"/>
  <c r="BB21" i="7"/>
  <c r="BS21" i="7" s="1"/>
  <c r="BB22" i="7"/>
  <c r="BS22" i="7" s="1"/>
  <c r="BA23" i="7"/>
  <c r="AB24" i="7"/>
  <c r="AF24" i="7"/>
  <c r="AK24" i="7" s="1"/>
  <c r="BB24" i="7"/>
  <c r="BS24" i="7" s="1"/>
  <c r="AI27" i="7"/>
  <c r="AI51" i="7" s="1"/>
  <c r="AI75" i="7" s="1"/>
  <c r="Y36" i="7"/>
  <c r="Y40" i="7"/>
  <c r="AM36" i="7"/>
  <c r="AO36" i="7"/>
  <c r="AO40" i="7"/>
  <c r="BF40" i="7" s="1"/>
  <c r="AS36" i="7"/>
  <c r="AS40" i="7"/>
  <c r="BJ40" i="7" s="1"/>
  <c r="BC28" i="7"/>
  <c r="BT28" i="7" s="1"/>
  <c r="BO28" i="7"/>
  <c r="W41" i="7"/>
  <c r="AD41" i="7" s="1"/>
  <c r="AR41" i="7"/>
  <c r="BI41" i="7" s="1"/>
  <c r="BB29" i="7"/>
  <c r="BI29" i="7"/>
  <c r="AQ42" i="7"/>
  <c r="BH42" i="7" s="1"/>
  <c r="BH30" i="7"/>
  <c r="BA30" i="7"/>
  <c r="AQ43" i="7"/>
  <c r="BH43" i="7" s="1"/>
  <c r="BH31" i="7"/>
  <c r="BA31" i="7"/>
  <c r="Y46" i="7"/>
  <c r="AO46" i="7"/>
  <c r="BF46" i="7" s="1"/>
  <c r="AS46" i="7"/>
  <c r="BJ46" i="7" s="1"/>
  <c r="AP47" i="7"/>
  <c r="AT47" i="7"/>
  <c r="E48" i="7"/>
  <c r="I48" i="7"/>
  <c r="M48" i="7"/>
  <c r="Q48" i="7"/>
  <c r="U48" i="7"/>
  <c r="AM40" i="7"/>
  <c r="BT40" i="7"/>
  <c r="AK41" i="7"/>
  <c r="AK42" i="7"/>
  <c r="AM43" i="7"/>
  <c r="BT43" i="7"/>
  <c r="BT44" i="7"/>
  <c r="AK45" i="7"/>
  <c r="AK46" i="7"/>
  <c r="BC5" i="7"/>
  <c r="BG5" i="7"/>
  <c r="BK5" i="7"/>
  <c r="AL78" i="7"/>
  <c r="BB6" i="7"/>
  <c r="BF6" i="7"/>
  <c r="BJ6" i="7"/>
  <c r="AE79" i="7"/>
  <c r="BA7" i="7"/>
  <c r="BE7" i="7"/>
  <c r="BI7" i="7"/>
  <c r="BD8" i="7"/>
  <c r="BH8" i="7"/>
  <c r="AM81" i="7"/>
  <c r="BC9" i="7"/>
  <c r="BG9" i="7"/>
  <c r="BK9" i="7"/>
  <c r="BB10" i="7"/>
  <c r="BF10" i="7"/>
  <c r="BJ10" i="7"/>
  <c r="AQ12" i="7"/>
  <c r="BB13" i="7"/>
  <c r="BS13" i="7" s="1"/>
  <c r="BE16" i="7"/>
  <c r="BV16" i="7" s="1"/>
  <c r="BE17" i="7"/>
  <c r="BV17" i="7" s="1"/>
  <c r="BE18" i="7"/>
  <c r="BV18" i="7" s="1"/>
  <c r="BE19" i="7"/>
  <c r="BV19" i="7" s="1"/>
  <c r="BE20" i="7"/>
  <c r="BV20" i="7" s="1"/>
  <c r="BE21" i="7"/>
  <c r="BV21" i="7" s="1"/>
  <c r="BE22" i="7"/>
  <c r="BV22" i="7" s="1"/>
  <c r="BB23" i="7"/>
  <c r="AG24" i="7"/>
  <c r="BE24" i="7"/>
  <c r="BV24" i="7" s="1"/>
  <c r="AF27" i="7"/>
  <c r="AF51" i="7" s="1"/>
  <c r="AF75" i="7" s="1"/>
  <c r="AP36" i="7"/>
  <c r="AP40" i="7"/>
  <c r="BG40" i="7" s="1"/>
  <c r="AT36" i="7"/>
  <c r="AT72" i="7" s="1"/>
  <c r="AT40" i="7"/>
  <c r="BK40" i="7" s="1"/>
  <c r="BD28" i="7"/>
  <c r="BU28" i="7" s="1"/>
  <c r="BP28" i="7"/>
  <c r="X41" i="7"/>
  <c r="BP29" i="7"/>
  <c r="AO41" i="7"/>
  <c r="BF41" i="7" s="1"/>
  <c r="BF29" i="7"/>
  <c r="AS41" i="7"/>
  <c r="BJ41" i="7" s="1"/>
  <c r="BJ29" i="7"/>
  <c r="BC29" i="7"/>
  <c r="BT29" i="7" s="1"/>
  <c r="W42" i="7"/>
  <c r="AD42" i="7" s="1"/>
  <c r="AR42" i="7"/>
  <c r="BI42" i="7" s="1"/>
  <c r="BC30" i="7"/>
  <c r="BT30" i="7" s="1"/>
  <c r="BO30" i="7"/>
  <c r="W43" i="7"/>
  <c r="AR43" i="7"/>
  <c r="BI43" i="7" s="1"/>
  <c r="BC31" i="7"/>
  <c r="BT31" i="7" s="1"/>
  <c r="BO31" i="7"/>
  <c r="BO32" i="7"/>
  <c r="W44" i="7"/>
  <c r="AD44" i="7" s="1"/>
  <c r="AP44" i="7"/>
  <c r="BG44" i="7" s="1"/>
  <c r="AT44" i="7"/>
  <c r="BK44" i="7" s="1"/>
  <c r="X45" i="7"/>
  <c r="AR45" i="7"/>
  <c r="BI45" i="7" s="1"/>
  <c r="AP46" i="7"/>
  <c r="BG46" i="7" s="1"/>
  <c r="AT46" i="7"/>
  <c r="BK46" i="7" s="1"/>
  <c r="AQ47" i="7"/>
  <c r="B48" i="7"/>
  <c r="AF48" i="7" s="1"/>
  <c r="F48" i="7"/>
  <c r="J48" i="7"/>
  <c r="N48" i="7"/>
  <c r="AA48" i="7" s="1"/>
  <c r="R48" i="7"/>
  <c r="V48" i="7"/>
  <c r="BP30" i="7"/>
  <c r="BH32" i="7"/>
  <c r="BP32" i="7"/>
  <c r="BF33" i="7"/>
  <c r="BJ33" i="7"/>
  <c r="BH34" i="7"/>
  <c r="BP34" i="7"/>
  <c r="BM36" i="7"/>
  <c r="X43" i="7"/>
  <c r="AO44" i="7"/>
  <c r="BF44" i="7" s="1"/>
  <c r="AS44" i="7"/>
  <c r="BJ44" i="7" s="1"/>
  <c r="W46" i="7"/>
  <c r="T48" i="7"/>
  <c r="AC48" i="7" s="1"/>
  <c r="W64" i="7"/>
  <c r="BO64" i="7" s="1"/>
  <c r="W60" i="7"/>
  <c r="AB64" i="7"/>
  <c r="AL64" i="7" s="1"/>
  <c r="AG60" i="7"/>
  <c r="AG72" i="7" s="1"/>
  <c r="AG64" i="7"/>
  <c r="AR64" i="7"/>
  <c r="BI64" i="7" s="1"/>
  <c r="BO52" i="7"/>
  <c r="W65" i="7"/>
  <c r="BO65" i="7" s="1"/>
  <c r="AB65" i="7"/>
  <c r="AG65" i="7"/>
  <c r="AR65" i="7"/>
  <c r="BI65" i="7" s="1"/>
  <c r="BO53" i="7"/>
  <c r="BO54" i="7"/>
  <c r="W66" i="7"/>
  <c r="BO66" i="7" s="1"/>
  <c r="AB66" i="7"/>
  <c r="AG66" i="7"/>
  <c r="AP66" i="7"/>
  <c r="BG66" i="7" s="1"/>
  <c r="AT66" i="7"/>
  <c r="BK66" i="7" s="1"/>
  <c r="AC67" i="7"/>
  <c r="AI67" i="7"/>
  <c r="AR67" i="7"/>
  <c r="BI67" i="7" s="1"/>
  <c r="AG68" i="7"/>
  <c r="AP68" i="7"/>
  <c r="BG68" i="7" s="1"/>
  <c r="AT68" i="7"/>
  <c r="BK68" i="7" s="1"/>
  <c r="AI69" i="7"/>
  <c r="AR69" i="7"/>
  <c r="BI69" i="7" s="1"/>
  <c r="AG70" i="7"/>
  <c r="AP70" i="7"/>
  <c r="BG70" i="7" s="1"/>
  <c r="AT70" i="7"/>
  <c r="BK70" i="7" s="1"/>
  <c r="AQ71" i="7"/>
  <c r="B72" i="7"/>
  <c r="F72" i="7"/>
  <c r="J72" i="7"/>
  <c r="N72" i="7"/>
  <c r="R72" i="7"/>
  <c r="V72" i="7"/>
  <c r="BN72" i="7" s="1"/>
  <c r="BO33" i="7"/>
  <c r="BQ34" i="7"/>
  <c r="BN36" i="7"/>
  <c r="W45" i="7"/>
  <c r="AD45" i="7" s="1"/>
  <c r="AQ45" i="7"/>
  <c r="BH45" i="7" s="1"/>
  <c r="AC60" i="7"/>
  <c r="AC64" i="7"/>
  <c r="AH72" i="7"/>
  <c r="AO60" i="7"/>
  <c r="BF52" i="7"/>
  <c r="AO64" i="7"/>
  <c r="BF64" i="7" s="1"/>
  <c r="AS60" i="7"/>
  <c r="BJ52" i="7"/>
  <c r="AS64" i="7"/>
  <c r="BJ64" i="7" s="1"/>
  <c r="AC65" i="7"/>
  <c r="AH65" i="7"/>
  <c r="AO65" i="7"/>
  <c r="BF65" i="7" s="1"/>
  <c r="BF53" i="7"/>
  <c r="AS65" i="7"/>
  <c r="BJ65" i="7" s="1"/>
  <c r="BJ53" i="7"/>
  <c r="AC66" i="7"/>
  <c r="AH66" i="7"/>
  <c r="AQ66" i="7"/>
  <c r="BH66" i="7" s="1"/>
  <c r="Y67" i="7"/>
  <c r="BQ67" i="7" s="1"/>
  <c r="AF67" i="7"/>
  <c r="AO67" i="7"/>
  <c r="BF67" i="7" s="1"/>
  <c r="AS67" i="7"/>
  <c r="BJ67" i="7" s="1"/>
  <c r="AB68" i="7"/>
  <c r="AL68" i="7" s="1"/>
  <c r="AH68" i="7"/>
  <c r="AQ68" i="7"/>
  <c r="BH68" i="7" s="1"/>
  <c r="AF69" i="7"/>
  <c r="AO69" i="7"/>
  <c r="BF69" i="7" s="1"/>
  <c r="AS69" i="7"/>
  <c r="BJ69" i="7" s="1"/>
  <c r="AB70" i="7"/>
  <c r="AH70" i="7"/>
  <c r="AQ70" i="7"/>
  <c r="BH70" i="7" s="1"/>
  <c r="AR71" i="7"/>
  <c r="C72" i="7"/>
  <c r="G72" i="7"/>
  <c r="K72" i="7"/>
  <c r="O72" i="7"/>
  <c r="S72" i="7"/>
  <c r="BP33" i="7"/>
  <c r="BF34" i="7"/>
  <c r="BJ34" i="7"/>
  <c r="Y60" i="7"/>
  <c r="Y64" i="7"/>
  <c r="BQ64" i="7" s="1"/>
  <c r="AI64" i="7"/>
  <c r="AI60" i="7"/>
  <c r="AI72" i="7" s="1"/>
  <c r="BG60" i="7"/>
  <c r="BK60" i="7"/>
  <c r="Y65" i="7"/>
  <c r="BQ65" i="7" s="1"/>
  <c r="AI65" i="7"/>
  <c r="AP65" i="7"/>
  <c r="BG65" i="7" s="1"/>
  <c r="AT65" i="7"/>
  <c r="BK65" i="7" s="1"/>
  <c r="Y66" i="7"/>
  <c r="BQ66" i="7" s="1"/>
  <c r="BQ54" i="7"/>
  <c r="AI66" i="7"/>
  <c r="AR66" i="7"/>
  <c r="BI66" i="7" s="1"/>
  <c r="AA67" i="7"/>
  <c r="AK67" i="7" s="1"/>
  <c r="AG67" i="7"/>
  <c r="AP67" i="7"/>
  <c r="BG67" i="7" s="1"/>
  <c r="AT67" i="7"/>
  <c r="BK67" i="7" s="1"/>
  <c r="AI68" i="7"/>
  <c r="AR68" i="7"/>
  <c r="BI68" i="7" s="1"/>
  <c r="AA69" i="7"/>
  <c r="AP69" i="7"/>
  <c r="BG69" i="7" s="1"/>
  <c r="AT69" i="7"/>
  <c r="BK69" i="7" s="1"/>
  <c r="AC70" i="7"/>
  <c r="AI70" i="7"/>
  <c r="AR70" i="7"/>
  <c r="BI70" i="7" s="1"/>
  <c r="AS71" i="7"/>
  <c r="D72" i="7"/>
  <c r="H72" i="7"/>
  <c r="L72" i="7"/>
  <c r="P72" i="7"/>
  <c r="T72" i="7"/>
  <c r="BL72" i="7" s="1"/>
  <c r="BQ33" i="7"/>
  <c r="AA64" i="7"/>
  <c r="AK64" i="7" s="1"/>
  <c r="AA60" i="7"/>
  <c r="AF64" i="7"/>
  <c r="AQ64" i="7"/>
  <c r="BH64" i="7" s="1"/>
  <c r="AQ60" i="7"/>
  <c r="BH52" i="7"/>
  <c r="AA65" i="7"/>
  <c r="AF65" i="7"/>
  <c r="AQ65" i="7"/>
  <c r="BH65" i="7" s="1"/>
  <c r="BH53" i="7"/>
  <c r="AA66" i="7"/>
  <c r="AF66" i="7"/>
  <c r="AO66" i="7"/>
  <c r="BF66" i="7" s="1"/>
  <c r="AS66" i="7"/>
  <c r="BJ66" i="7" s="1"/>
  <c r="AD67" i="7"/>
  <c r="AB67" i="7"/>
  <c r="AL67" i="7" s="1"/>
  <c r="AH67" i="7"/>
  <c r="AF68" i="7"/>
  <c r="W69" i="7"/>
  <c r="BO69" i="7" s="1"/>
  <c r="AB69" i="7"/>
  <c r="AH69" i="7"/>
  <c r="AQ69" i="7"/>
  <c r="BH69" i="7" s="1"/>
  <c r="Y70" i="7"/>
  <c r="BQ70" i="7" s="1"/>
  <c r="AF70" i="7"/>
  <c r="AO70" i="7"/>
  <c r="BF70" i="7" s="1"/>
  <c r="AS70" i="7"/>
  <c r="BJ70" i="7" s="1"/>
  <c r="AP71" i="7"/>
  <c r="AT71" i="7"/>
  <c r="E72" i="7"/>
  <c r="I72" i="7"/>
  <c r="M72" i="7"/>
  <c r="Q72" i="7"/>
  <c r="U72" i="7"/>
  <c r="BM72" i="7" s="1"/>
  <c r="BP52" i="7"/>
  <c r="BH54" i="7"/>
  <c r="BP54" i="7"/>
  <c r="BF55" i="7"/>
  <c r="BJ55" i="7"/>
  <c r="BH56" i="7"/>
  <c r="BP56" i="7"/>
  <c r="BF57" i="7"/>
  <c r="BJ57" i="7"/>
  <c r="BH58" i="7"/>
  <c r="BP58" i="7"/>
  <c r="BM60" i="7"/>
  <c r="X65" i="7"/>
  <c r="BP65" i="7" s="1"/>
  <c r="Y68" i="7"/>
  <c r="BQ68" i="7" s="1"/>
  <c r="AC68" i="7"/>
  <c r="AM68" i="7" s="1"/>
  <c r="AO68" i="7"/>
  <c r="BF68" i="7" s="1"/>
  <c r="AS68" i="7"/>
  <c r="BJ68" i="7" s="1"/>
  <c r="X69" i="7"/>
  <c r="BP69" i="7" s="1"/>
  <c r="W70" i="7"/>
  <c r="BO70" i="7" s="1"/>
  <c r="AA70" i="7"/>
  <c r="BO55" i="7"/>
  <c r="BO57" i="7"/>
  <c r="BQ58" i="7"/>
  <c r="X60" i="7"/>
  <c r="AB60" i="7"/>
  <c r="AF60" i="7"/>
  <c r="AF72" i="7" s="1"/>
  <c r="AR60" i="7"/>
  <c r="BB60" i="7" s="1"/>
  <c r="BN60" i="7"/>
  <c r="AH64" i="7"/>
  <c r="AP64" i="7"/>
  <c r="BG64" i="7" s="1"/>
  <c r="AT64" i="7"/>
  <c r="BK64" i="7" s="1"/>
  <c r="X66" i="7"/>
  <c r="BP66" i="7" s="1"/>
  <c r="W67" i="7"/>
  <c r="BO67" i="7" s="1"/>
  <c r="AQ67" i="7"/>
  <c r="BH67" i="7" s="1"/>
  <c r="Y69" i="7"/>
  <c r="BQ69" i="7" s="1"/>
  <c r="AC69" i="7"/>
  <c r="AG69" i="7"/>
  <c r="X70" i="7"/>
  <c r="BP70" i="7" s="1"/>
  <c r="AL99" i="7"/>
  <c r="BP53" i="7"/>
  <c r="BF54" i="7"/>
  <c r="BJ54" i="7"/>
  <c r="BP55" i="7"/>
  <c r="BH57" i="7"/>
  <c r="BP57" i="7"/>
  <c r="BF58" i="7"/>
  <c r="BJ58" i="7"/>
  <c r="X67" i="7"/>
  <c r="BP67" i="7" s="1"/>
  <c r="W68" i="7"/>
  <c r="BO68" i="7" s="1"/>
  <c r="AA68" i="7"/>
  <c r="BQ55" i="7"/>
  <c r="BL60" i="7"/>
  <c r="X64" i="7"/>
  <c r="BP64" i="7" s="1"/>
  <c r="X68" i="7"/>
  <c r="BP68" i="7" s="1"/>
  <c r="BO88" i="7"/>
  <c r="W90" i="7"/>
  <c r="BO90" i="7" s="1"/>
  <c r="AM103" i="7"/>
  <c r="AN107" i="7"/>
  <c r="BG95" i="7"/>
  <c r="BK95" i="7"/>
  <c r="AK96" i="7"/>
  <c r="AN99" i="7"/>
  <c r="BG99" i="7"/>
  <c r="BK99" i="7"/>
  <c r="AK100" i="7"/>
  <c r="AD103" i="7"/>
  <c r="AT103" i="7"/>
  <c r="BK103" i="7" s="1"/>
  <c r="Y90" i="7"/>
  <c r="BQ90" i="7" s="1"/>
  <c r="BH103" i="7"/>
  <c r="AM97" i="7"/>
  <c r="AL98" i="7"/>
  <c r="AN98" i="7"/>
  <c r="BG98" i="7"/>
  <c r="BK98" i="7"/>
  <c r="AM101" i="7"/>
  <c r="AK88" i="7"/>
  <c r="AA90" i="7"/>
  <c r="AK90" i="7" s="1"/>
  <c r="BH88" i="7"/>
  <c r="AQ90" i="7"/>
  <c r="BH90" i="7" s="1"/>
  <c r="AN89" i="7"/>
  <c r="K103" i="7"/>
  <c r="AI103" i="7"/>
  <c r="BI103" i="7"/>
  <c r="AN97" i="7"/>
  <c r="BG97" i="7"/>
  <c r="BK97" i="7"/>
  <c r="AK98" i="7"/>
  <c r="AL101" i="7"/>
  <c r="AN101" i="7"/>
  <c r="BG101" i="7"/>
  <c r="BK101" i="7"/>
  <c r="BQ103" i="7"/>
  <c r="BG107" i="7"/>
  <c r="E124" i="7"/>
  <c r="AG124" i="7" s="1"/>
  <c r="Q124" i="7"/>
  <c r="V124" i="7"/>
  <c r="BN124" i="7" s="1"/>
  <c r="BN118" i="7"/>
  <c r="BF88" i="7"/>
  <c r="BJ88" i="7"/>
  <c r="AM95" i="7"/>
  <c r="BI95" i="7"/>
  <c r="BQ95" i="7"/>
  <c r="W103" i="7"/>
  <c r="BO103" i="7" s="1"/>
  <c r="C114" i="7"/>
  <c r="AL107" i="7"/>
  <c r="G114" i="7"/>
  <c r="AG114" i="7" s="1"/>
  <c r="AL114" i="7" s="1"/>
  <c r="K114" i="7"/>
  <c r="O114" i="7"/>
  <c r="BG114" i="7" s="1"/>
  <c r="X114" i="7"/>
  <c r="AQ114" i="7"/>
  <c r="BH114" i="7" s="1"/>
  <c r="BH107" i="7"/>
  <c r="AL108" i="7"/>
  <c r="BG109" i="7"/>
  <c r="AN111" i="7"/>
  <c r="AK112" i="7"/>
  <c r="M114" i="7"/>
  <c r="AI114" i="7" s="1"/>
  <c r="AN114" i="7" s="1"/>
  <c r="AO114" i="7"/>
  <c r="BF114" i="7" s="1"/>
  <c r="AA124" i="7"/>
  <c r="AK124" i="7" s="1"/>
  <c r="AN118" i="7"/>
  <c r="BK118" i="7"/>
  <c r="AT124" i="7"/>
  <c r="BK124" i="7" s="1"/>
  <c r="AP124" i="7"/>
  <c r="BG124" i="7" s="1"/>
  <c r="X90" i="7"/>
  <c r="BP90" i="7" s="1"/>
  <c r="BF95" i="7"/>
  <c r="BJ95" i="7"/>
  <c r="AR114" i="7"/>
  <c r="BI114" i="7" s="1"/>
  <c r="BI107" i="7"/>
  <c r="AS114" i="7"/>
  <c r="BJ114" i="7" s="1"/>
  <c r="AG103" i="7"/>
  <c r="V114" i="7"/>
  <c r="AC114" i="7" s="1"/>
  <c r="AM114" i="7" s="1"/>
  <c r="BF107" i="7"/>
  <c r="AN108" i="7"/>
  <c r="AL109" i="7"/>
  <c r="AN110" i="7"/>
  <c r="AH124" i="7"/>
  <c r="AM109" i="7"/>
  <c r="BI118" i="7"/>
  <c r="AL119" i="7"/>
  <c r="AL120" i="7"/>
  <c r="AK120" i="7"/>
  <c r="BI120" i="7"/>
  <c r="AL122" i="7"/>
  <c r="BG122" i="7"/>
  <c r="AM130" i="7"/>
  <c r="S136" i="7"/>
  <c r="AI124" i="7"/>
  <c r="AK118" i="7"/>
  <c r="BI124" i="7"/>
  <c r="AM119" i="7"/>
  <c r="AN120" i="7"/>
  <c r="BO120" i="7"/>
  <c r="AM121" i="7"/>
  <c r="AL123" i="7"/>
  <c r="AK123" i="7"/>
  <c r="BF133" i="7"/>
  <c r="AK133" i="7"/>
  <c r="BJ133" i="7"/>
  <c r="BG134" i="7"/>
  <c r="AK134" i="7"/>
  <c r="AN134" i="7"/>
  <c r="BO134" i="7"/>
  <c r="BF124" i="7"/>
  <c r="AS124" i="7"/>
  <c r="BJ124" i="7" s="1"/>
  <c r="BO118" i="7"/>
  <c r="AK121" i="7"/>
  <c r="AN121" i="7"/>
  <c r="BH121" i="7"/>
  <c r="AM122" i="7"/>
  <c r="AN123" i="7"/>
  <c r="BO123" i="7"/>
  <c r="AN128" i="7"/>
  <c r="AN129" i="7"/>
  <c r="AQ136" i="7"/>
  <c r="BH129" i="7"/>
  <c r="BL131" i="7"/>
  <c r="AM131" i="7"/>
  <c r="BP131" i="7"/>
  <c r="BL123" i="7"/>
  <c r="D136" i="7"/>
  <c r="H136" i="7"/>
  <c r="L136" i="7"/>
  <c r="P136" i="7"/>
  <c r="T136" i="7"/>
  <c r="BL136" i="7" s="1"/>
  <c r="X136" i="7"/>
  <c r="BP136" i="7" s="1"/>
  <c r="AL132" i="7"/>
  <c r="BI132" i="7"/>
  <c r="AN133" i="7"/>
  <c r="W136" i="7"/>
  <c r="BO136" i="7" s="1"/>
  <c r="Q136" i="7"/>
  <c r="BI136" i="7" s="1"/>
  <c r="BI128" i="7"/>
  <c r="U136" i="7"/>
  <c r="BM136" i="7" s="1"/>
  <c r="BM128" i="7"/>
  <c r="Y136" i="7"/>
  <c r="BQ136" i="7" s="1"/>
  <c r="BQ128" i="7"/>
  <c r="BF128" i="7"/>
  <c r="AO136" i="7"/>
  <c r="BJ128" i="7"/>
  <c r="AS136" i="7"/>
  <c r="BB136" i="7" s="1"/>
  <c r="BS136" i="7" s="1"/>
  <c r="BG128" i="7"/>
  <c r="BJ129" i="7"/>
  <c r="AK131" i="7"/>
  <c r="AM132" i="7"/>
  <c r="AM133" i="7"/>
  <c r="AL134" i="7"/>
  <c r="K136" i="7"/>
  <c r="B136" i="7"/>
  <c r="F136" i="7"/>
  <c r="J136" i="7"/>
  <c r="N136" i="7"/>
  <c r="R136" i="7"/>
  <c r="V136" i="7"/>
  <c r="BN136" i="7" s="1"/>
  <c r="BN128" i="7"/>
  <c r="AH136" i="7"/>
  <c r="BG136" i="7"/>
  <c r="AT138" i="7"/>
  <c r="BK136" i="7"/>
  <c r="AK129" i="7"/>
  <c r="BG129" i="7"/>
  <c r="BK129" i="7"/>
  <c r="AN130" i="7"/>
  <c r="BO130" i="7"/>
  <c r="AI136" i="7"/>
  <c r="AN132" i="7"/>
  <c r="BV40" i="7" l="1"/>
  <c r="AJ45" i="7"/>
  <c r="AJ44" i="7"/>
  <c r="AJ89" i="8"/>
  <c r="BB55" i="9"/>
  <c r="BS55" i="9" s="1"/>
  <c r="AT67" i="9"/>
  <c r="BK67" i="9" s="1"/>
  <c r="BK55" i="9"/>
  <c r="BE55" i="9"/>
  <c r="AT83" i="9"/>
  <c r="BE11" i="9"/>
  <c r="BB11" i="9"/>
  <c r="BE103" i="9"/>
  <c r="BB103" i="9"/>
  <c r="BV56" i="9"/>
  <c r="BE68" i="9"/>
  <c r="BV68" i="9" s="1"/>
  <c r="BE36" i="9"/>
  <c r="BV36" i="9" s="1"/>
  <c r="BB36" i="9"/>
  <c r="BK36" i="9"/>
  <c r="BS8" i="9"/>
  <c r="BB80" i="9"/>
  <c r="BS80" i="9" s="1"/>
  <c r="BB78" i="9"/>
  <c r="BS78" i="9" s="1"/>
  <c r="BS6" i="9"/>
  <c r="BV5" i="9"/>
  <c r="BE77" i="9"/>
  <c r="BV77" i="9" s="1"/>
  <c r="BB13" i="9"/>
  <c r="BE13" i="9"/>
  <c r="BV54" i="9"/>
  <c r="BE66" i="9"/>
  <c r="BV66" i="9" s="1"/>
  <c r="BE109" i="9"/>
  <c r="BV109" i="9" s="1"/>
  <c r="BK109" i="9"/>
  <c r="BB109" i="9"/>
  <c r="BS109" i="9" s="1"/>
  <c r="BB112" i="9"/>
  <c r="BS112" i="9" s="1"/>
  <c r="BE112" i="9"/>
  <c r="BV112" i="9" s="1"/>
  <c r="BK112" i="9"/>
  <c r="BE110" i="9"/>
  <c r="BV110" i="9" s="1"/>
  <c r="BB110" i="9"/>
  <c r="BS110" i="9" s="1"/>
  <c r="BK110" i="9"/>
  <c r="BV107" i="9"/>
  <c r="BB16" i="9"/>
  <c r="BS16" i="9" s="1"/>
  <c r="BE16" i="9"/>
  <c r="BV16" i="9" s="1"/>
  <c r="AT145" i="9"/>
  <c r="BE145" i="9" s="1"/>
  <c r="AT24" i="9"/>
  <c r="AT48" i="9" s="1"/>
  <c r="BK48" i="9" s="1"/>
  <c r="BK16" i="9"/>
  <c r="AU40" i="9"/>
  <c r="BV8" i="9"/>
  <c r="BE80" i="9"/>
  <c r="BV80" i="9" s="1"/>
  <c r="BV58" i="9"/>
  <c r="BE70" i="9"/>
  <c r="BV70" i="9" s="1"/>
  <c r="BE78" i="9"/>
  <c r="BV78" i="9" s="1"/>
  <c r="BV6" i="9"/>
  <c r="AT160" i="9"/>
  <c r="BS53" i="9"/>
  <c r="BB65" i="9"/>
  <c r="BS65" i="9" s="1"/>
  <c r="BB69" i="9"/>
  <c r="BS69" i="9" s="1"/>
  <c r="BS57" i="9"/>
  <c r="BB45" i="9"/>
  <c r="BS45" i="9" s="1"/>
  <c r="BS33" i="9"/>
  <c r="BE81" i="9"/>
  <c r="BV81" i="9" s="1"/>
  <c r="BV9" i="9"/>
  <c r="BE120" i="9"/>
  <c r="BB120" i="9"/>
  <c r="BB70" i="9"/>
  <c r="BS70" i="9" s="1"/>
  <c r="BB46" i="9"/>
  <c r="BS46" i="9" s="1"/>
  <c r="BS34" i="9"/>
  <c r="BK7" i="9"/>
  <c r="AT130" i="9"/>
  <c r="AT139" i="9" s="1"/>
  <c r="BE139" i="9" s="1"/>
  <c r="AT79" i="9"/>
  <c r="BK79" i="9" s="1"/>
  <c r="BE7" i="9"/>
  <c r="BB7" i="9"/>
  <c r="BB42" i="9"/>
  <c r="BS42" i="9" s="1"/>
  <c r="BS30" i="9"/>
  <c r="BS107" i="9"/>
  <c r="BE64" i="9"/>
  <c r="BV64" i="9" s="1"/>
  <c r="BV52" i="9"/>
  <c r="BS52" i="9"/>
  <c r="BB64" i="9"/>
  <c r="BS64" i="9" s="1"/>
  <c r="BS28" i="9"/>
  <c r="BB40" i="9"/>
  <c r="BS40" i="9" s="1"/>
  <c r="BB76" i="9"/>
  <c r="BS76" i="9" s="1"/>
  <c r="BS4" i="9"/>
  <c r="BV53" i="9"/>
  <c r="BE65" i="9"/>
  <c r="BV65" i="9" s="1"/>
  <c r="BV57" i="9"/>
  <c r="BE69" i="9"/>
  <c r="BV69" i="9" s="1"/>
  <c r="BS29" i="9"/>
  <c r="BB41" i="9"/>
  <c r="BS41" i="9" s="1"/>
  <c r="AT155" i="9"/>
  <c r="BS5" i="9"/>
  <c r="BB77" i="9"/>
  <c r="BS77" i="9" s="1"/>
  <c r="BB66" i="9"/>
  <c r="BS66" i="9" s="1"/>
  <c r="BS54" i="9"/>
  <c r="BE82" i="9"/>
  <c r="BV82" i="9" s="1"/>
  <c r="BV10" i="9"/>
  <c r="BB67" i="9"/>
  <c r="BS67" i="9" s="1"/>
  <c r="BS31" i="9"/>
  <c r="BB43" i="9"/>
  <c r="BS43" i="9" s="1"/>
  <c r="BK88" i="9"/>
  <c r="BE88" i="9"/>
  <c r="BV88" i="9" s="1"/>
  <c r="BB88" i="9"/>
  <c r="BS88" i="9" s="1"/>
  <c r="AT90" i="9"/>
  <c r="BK111" i="9"/>
  <c r="BB111" i="9"/>
  <c r="BS111" i="9" s="1"/>
  <c r="BE111" i="9"/>
  <c r="BV111" i="9" s="1"/>
  <c r="AT114" i="9"/>
  <c r="BK114" i="9" s="1"/>
  <c r="AT60" i="9"/>
  <c r="BS56" i="9"/>
  <c r="BB68" i="9"/>
  <c r="BS68" i="9" s="1"/>
  <c r="BB44" i="9"/>
  <c r="BS44" i="9" s="1"/>
  <c r="BS32" i="9"/>
  <c r="AU44" i="9"/>
  <c r="BB20" i="9"/>
  <c r="BS20" i="9" s="1"/>
  <c r="BE20" i="9"/>
  <c r="BV20" i="9" s="1"/>
  <c r="BK20" i="9"/>
  <c r="BV4" i="9"/>
  <c r="BE76" i="9"/>
  <c r="BV76" i="9" s="1"/>
  <c r="AT12" i="9"/>
  <c r="AT138" i="9"/>
  <c r="AT164" i="9"/>
  <c r="AT165" i="9"/>
  <c r="BS9" i="9"/>
  <c r="BB81" i="9"/>
  <c r="BS81" i="9" s="1"/>
  <c r="AT124" i="9"/>
  <c r="BB82" i="9"/>
  <c r="BS82" i="9" s="1"/>
  <c r="BS10" i="9"/>
  <c r="AJ90" i="7"/>
  <c r="BV88" i="8"/>
  <c r="BE60" i="8"/>
  <c r="BV60" i="8" s="1"/>
  <c r="AR48" i="8"/>
  <c r="BA12" i="8"/>
  <c r="BA14" i="8" s="1"/>
  <c r="BR14" i="8" s="1"/>
  <c r="BB12" i="8"/>
  <c r="BS12" i="8" s="1"/>
  <c r="AK103" i="8"/>
  <c r="AK70" i="8"/>
  <c r="AM69" i="8"/>
  <c r="AM67" i="8"/>
  <c r="AK44" i="8"/>
  <c r="AK67" i="8"/>
  <c r="AK68" i="8"/>
  <c r="AE48" i="8"/>
  <c r="AJ48" i="8" s="1"/>
  <c r="AL45" i="8"/>
  <c r="BV40" i="8"/>
  <c r="AJ45" i="8"/>
  <c r="BV41" i="8"/>
  <c r="AJ46" i="8"/>
  <c r="AL42" i="8"/>
  <c r="AJ44" i="8"/>
  <c r="AJ43" i="8"/>
  <c r="BU44" i="8"/>
  <c r="AN44" i="8"/>
  <c r="AN41" i="8"/>
  <c r="BU41" i="8"/>
  <c r="AN45" i="8"/>
  <c r="BU45" i="8"/>
  <c r="BB48" i="8"/>
  <c r="BS48" i="8" s="1"/>
  <c r="BS36" i="8"/>
  <c r="BU46" i="8"/>
  <c r="AN46" i="8"/>
  <c r="AN42" i="8"/>
  <c r="BU42" i="8"/>
  <c r="BU40" i="8"/>
  <c r="AN40" i="8"/>
  <c r="AG136" i="8"/>
  <c r="AI136" i="8"/>
  <c r="AD124" i="8"/>
  <c r="AN124" i="8" s="1"/>
  <c r="AC124" i="8"/>
  <c r="AM124" i="8" s="1"/>
  <c r="AA124" i="8"/>
  <c r="AK124" i="8" s="1"/>
  <c r="AL67" i="8"/>
  <c r="AD66" i="8"/>
  <c r="AN66" i="8" s="1"/>
  <c r="AR72" i="8"/>
  <c r="BI72" i="8" s="1"/>
  <c r="BI60" i="8"/>
  <c r="BH72" i="8"/>
  <c r="BK72" i="8"/>
  <c r="AK60" i="8"/>
  <c r="AL65" i="8"/>
  <c r="W48" i="8"/>
  <c r="AD48" i="8" s="1"/>
  <c r="BO36" i="8"/>
  <c r="AK65" i="8"/>
  <c r="BG36" i="8"/>
  <c r="AP48" i="8"/>
  <c r="BG48" i="8" s="1"/>
  <c r="AF48" i="8"/>
  <c r="AT84" i="8"/>
  <c r="BK84" i="8" s="1"/>
  <c r="AT14" i="8"/>
  <c r="BK14" i="8" s="1"/>
  <c r="BK12" i="8"/>
  <c r="BD80" i="8"/>
  <c r="BU8" i="8"/>
  <c r="BB79" i="8"/>
  <c r="BS79" i="8" s="1"/>
  <c r="BS7" i="8"/>
  <c r="Z78" i="8"/>
  <c r="AD76" i="8"/>
  <c r="AN76" i="8" s="1"/>
  <c r="AD12" i="8"/>
  <c r="BA41" i="8"/>
  <c r="BR41" i="8" s="1"/>
  <c r="BR29" i="8"/>
  <c r="BR31" i="8"/>
  <c r="BA43" i="8"/>
  <c r="BR43" i="8" s="1"/>
  <c r="BA45" i="8"/>
  <c r="BR45" i="8" s="1"/>
  <c r="BR33" i="8"/>
  <c r="BV45" i="8"/>
  <c r="BU28" i="8"/>
  <c r="BS31" i="8"/>
  <c r="BB43" i="8"/>
  <c r="BS43" i="8" s="1"/>
  <c r="BE36" i="8"/>
  <c r="BV36" i="8" s="1"/>
  <c r="BV44" i="8"/>
  <c r="BV43" i="8"/>
  <c r="BU31" i="8"/>
  <c r="BB46" i="8"/>
  <c r="BS46" i="8" s="1"/>
  <c r="BS34" i="8"/>
  <c r="BV42" i="8"/>
  <c r="AE65" i="8"/>
  <c r="AE67" i="8"/>
  <c r="AE69" i="8"/>
  <c r="BU52" i="8"/>
  <c r="BD64" i="8"/>
  <c r="BS55" i="8"/>
  <c r="BB67" i="8"/>
  <c r="BS67" i="8" s="1"/>
  <c r="Z70" i="8"/>
  <c r="BC72" i="8"/>
  <c r="BT60" i="8"/>
  <c r="BR52" i="8"/>
  <c r="BA64" i="8"/>
  <c r="BR64" i="8" s="1"/>
  <c r="BA66" i="8"/>
  <c r="BR66" i="8" s="1"/>
  <c r="BR54" i="8"/>
  <c r="BR56" i="8"/>
  <c r="BA68" i="8"/>
  <c r="BR68" i="8" s="1"/>
  <c r="BA70" i="8"/>
  <c r="BR70" i="8" s="1"/>
  <c r="BR58" i="8"/>
  <c r="BD72" i="8"/>
  <c r="BB66" i="8"/>
  <c r="BS66" i="8" s="1"/>
  <c r="BS54" i="8"/>
  <c r="Z69" i="8"/>
  <c r="AJ69" i="8" s="1"/>
  <c r="BA60" i="8"/>
  <c r="BE90" i="8"/>
  <c r="BV90" i="8" s="1"/>
  <c r="Z103" i="8"/>
  <c r="AJ103" i="8" s="1"/>
  <c r="BV89" i="8"/>
  <c r="BV98" i="8"/>
  <c r="BV110" i="8"/>
  <c r="AJ114" i="8"/>
  <c r="Z124" i="8"/>
  <c r="AJ124" i="8" s="1"/>
  <c r="BV122" i="8"/>
  <c r="BE136" i="8"/>
  <c r="BT136" i="8"/>
  <c r="BJ48" i="8"/>
  <c r="BC84" i="8"/>
  <c r="BT12" i="8"/>
  <c r="BC14" i="8"/>
  <c r="AC84" i="8"/>
  <c r="AM84" i="8" s="1"/>
  <c r="AC14" i="8"/>
  <c r="BC82" i="8"/>
  <c r="BT10" i="8"/>
  <c r="BC80" i="8"/>
  <c r="BT8" i="8"/>
  <c r="AE79" i="8"/>
  <c r="BA77" i="8"/>
  <c r="BR77" i="8" s="1"/>
  <c r="BR5" i="8"/>
  <c r="BC76" i="8"/>
  <c r="BT4" i="8"/>
  <c r="X84" i="8"/>
  <c r="BP84" i="8" s="1"/>
  <c r="BP12" i="8"/>
  <c r="X14" i="8"/>
  <c r="Z79" i="8"/>
  <c r="AJ79" i="8" s="1"/>
  <c r="V87" i="8"/>
  <c r="V63" i="8"/>
  <c r="N87" i="8"/>
  <c r="N63" i="8"/>
  <c r="F87" i="8"/>
  <c r="F63" i="8"/>
  <c r="AA84" i="8"/>
  <c r="AK12" i="8"/>
  <c r="AA14" i="8"/>
  <c r="BE82" i="8"/>
  <c r="BV10" i="8"/>
  <c r="BA80" i="8"/>
  <c r="BR80" i="8" s="1"/>
  <c r="BR8" i="8"/>
  <c r="BE78" i="8"/>
  <c r="BV78" i="8" s="1"/>
  <c r="BV6" i="8"/>
  <c r="BE76" i="8"/>
  <c r="BV4" i="8"/>
  <c r="Y87" i="8"/>
  <c r="Y63" i="8"/>
  <c r="Q87" i="8"/>
  <c r="Q63" i="8"/>
  <c r="I87" i="8"/>
  <c r="I63" i="8"/>
  <c r="AB136" i="8"/>
  <c r="AC136" i="8"/>
  <c r="AD69" i="8"/>
  <c r="AN69" i="8" s="1"/>
  <c r="AD65" i="8"/>
  <c r="AN65" i="8" s="1"/>
  <c r="AC72" i="8"/>
  <c r="AM72" i="8" s="1"/>
  <c r="AM60" i="8"/>
  <c r="AK72" i="8"/>
  <c r="AM68" i="8"/>
  <c r="AP84" i="8"/>
  <c r="BG84" i="8" s="1"/>
  <c r="AP14" i="8"/>
  <c r="BG14" i="8" s="1"/>
  <c r="BG12" i="8"/>
  <c r="AD82" i="8"/>
  <c r="AN82" i="8" s="1"/>
  <c r="BD78" i="8"/>
  <c r="BU6" i="8"/>
  <c r="BB77" i="8"/>
  <c r="BS77" i="8" s="1"/>
  <c r="BS5" i="8"/>
  <c r="Z76" i="8"/>
  <c r="Z12" i="8"/>
  <c r="T87" i="8"/>
  <c r="T63" i="8"/>
  <c r="L87" i="8"/>
  <c r="L63" i="8"/>
  <c r="D87" i="8"/>
  <c r="D63" i="8"/>
  <c r="BB24" i="8"/>
  <c r="BS24" i="8" s="1"/>
  <c r="BB41" i="8"/>
  <c r="BS41" i="8" s="1"/>
  <c r="BS29" i="8"/>
  <c r="BU29" i="8"/>
  <c r="BB44" i="8"/>
  <c r="BS44" i="8" s="1"/>
  <c r="BS32" i="8"/>
  <c r="BE48" i="8"/>
  <c r="BV48" i="8" s="1"/>
  <c r="BA65" i="8"/>
  <c r="BR65" i="8" s="1"/>
  <c r="BR53" i="8"/>
  <c r="BR55" i="8"/>
  <c r="BA67" i="8"/>
  <c r="BR67" i="8" s="1"/>
  <c r="BA69" i="8"/>
  <c r="BR69" i="8" s="1"/>
  <c r="BR57" i="8"/>
  <c r="BB60" i="8"/>
  <c r="BB65" i="8"/>
  <c r="BS65" i="8" s="1"/>
  <c r="BS53" i="8"/>
  <c r="Z68" i="8"/>
  <c r="BD70" i="8"/>
  <c r="BU58" i="8"/>
  <c r="BV52" i="8"/>
  <c r="BE64" i="8"/>
  <c r="BE66" i="8"/>
  <c r="BV54" i="8"/>
  <c r="BV56" i="8"/>
  <c r="BE68" i="8"/>
  <c r="BV68" i="8" s="1"/>
  <c r="BE70" i="8"/>
  <c r="BV58" i="8"/>
  <c r="BB64" i="8"/>
  <c r="BS64" i="8" s="1"/>
  <c r="BS52" i="8"/>
  <c r="Z67" i="8"/>
  <c r="AJ67" i="8" s="1"/>
  <c r="BD69" i="8"/>
  <c r="BU57" i="8"/>
  <c r="BA90" i="8"/>
  <c r="BR90" i="8" s="1"/>
  <c r="BB90" i="8"/>
  <c r="BS90" i="8" s="1"/>
  <c r="BR103" i="8"/>
  <c r="BU96" i="8"/>
  <c r="BU98" i="8"/>
  <c r="BU100" i="8"/>
  <c r="BE114" i="8"/>
  <c r="BV114" i="8" s="1"/>
  <c r="BV107" i="8"/>
  <c r="BV111" i="8"/>
  <c r="BV120" i="8"/>
  <c r="AE136" i="8"/>
  <c r="BU136" i="8"/>
  <c r="BV133" i="8"/>
  <c r="AS84" i="8"/>
  <c r="BJ84" i="8" s="1"/>
  <c r="AS14" i="8"/>
  <c r="BJ14" i="8" s="1"/>
  <c r="BJ12" i="8"/>
  <c r="Y84" i="8"/>
  <c r="BQ84" i="8" s="1"/>
  <c r="Y14" i="8"/>
  <c r="BQ12" i="8"/>
  <c r="AE81" i="8"/>
  <c r="BE79" i="8"/>
  <c r="BV7" i="8"/>
  <c r="W87" i="8"/>
  <c r="W63" i="8"/>
  <c r="O87" i="8"/>
  <c r="O63" i="8"/>
  <c r="G87" i="8"/>
  <c r="G63" i="8"/>
  <c r="AC48" i="8"/>
  <c r="AR84" i="8"/>
  <c r="BI84" i="8" s="1"/>
  <c r="AR14" i="8"/>
  <c r="BI14" i="8" s="1"/>
  <c r="BI12" i="8"/>
  <c r="AD81" i="8"/>
  <c r="AN81" i="8" s="1"/>
  <c r="BB80" i="8"/>
  <c r="BS80" i="8" s="1"/>
  <c r="BS8" i="8"/>
  <c r="BD79" i="8"/>
  <c r="BU7" i="8"/>
  <c r="AD77" i="8"/>
  <c r="AN77" i="8" s="1"/>
  <c r="BB76" i="8"/>
  <c r="BS76" i="8" s="1"/>
  <c r="BS4" i="8"/>
  <c r="AQ84" i="8"/>
  <c r="BH84" i="8" s="1"/>
  <c r="BH12" i="8"/>
  <c r="AQ14" i="8"/>
  <c r="BH14" i="8" s="1"/>
  <c r="W84" i="8"/>
  <c r="BO84" i="8" s="1"/>
  <c r="BO12" i="8"/>
  <c r="W14" i="8"/>
  <c r="BA82" i="8"/>
  <c r="BR82" i="8" s="1"/>
  <c r="BR10" i="8"/>
  <c r="BC79" i="8"/>
  <c r="BT7" i="8"/>
  <c r="BA78" i="8"/>
  <c r="BR78" i="8" s="1"/>
  <c r="BR6" i="8"/>
  <c r="BC77" i="8"/>
  <c r="BT5" i="8"/>
  <c r="BA76" i="8"/>
  <c r="BR76" i="8" s="1"/>
  <c r="BR4" i="8"/>
  <c r="AD136" i="8"/>
  <c r="AN136" i="8" s="1"/>
  <c r="AH136" i="8"/>
  <c r="AB124" i="8"/>
  <c r="AL124" i="8" s="1"/>
  <c r="AD90" i="8"/>
  <c r="AN90" i="8" s="1"/>
  <c r="AN88" i="8"/>
  <c r="AD67" i="8"/>
  <c r="AN67" i="8" s="1"/>
  <c r="AD103" i="8"/>
  <c r="AN103" i="8" s="1"/>
  <c r="AM66" i="8"/>
  <c r="AS72" i="8"/>
  <c r="BJ72" i="8" s="1"/>
  <c r="BJ60" i="8"/>
  <c r="Y72" i="8"/>
  <c r="BQ72" i="8" s="1"/>
  <c r="BQ60" i="8"/>
  <c r="AB72" i="8"/>
  <c r="AL72" i="8" s="1"/>
  <c r="AL60" i="8"/>
  <c r="AL64" i="8"/>
  <c r="AK66" i="8"/>
  <c r="BG72" i="8"/>
  <c r="AD36" i="8"/>
  <c r="AN36" i="8" s="1"/>
  <c r="AK69" i="8"/>
  <c r="BE24" i="8"/>
  <c r="BV24" i="8" s="1"/>
  <c r="Z82" i="8"/>
  <c r="AD80" i="8"/>
  <c r="AN80" i="8" s="1"/>
  <c r="BD76" i="8"/>
  <c r="BU4" i="8"/>
  <c r="BE127" i="8"/>
  <c r="BE117" i="8"/>
  <c r="BE106" i="8"/>
  <c r="BE94" i="8"/>
  <c r="BE87" i="8"/>
  <c r="BE75" i="8"/>
  <c r="BE63" i="8"/>
  <c r="BE51" i="8"/>
  <c r="BE39" i="8"/>
  <c r="BE27" i="8"/>
  <c r="BE15" i="8"/>
  <c r="AJ42" i="8"/>
  <c r="BU32" i="8"/>
  <c r="AJ41" i="8"/>
  <c r="BA40" i="8"/>
  <c r="BR40" i="8" s="1"/>
  <c r="BR28" i="8"/>
  <c r="BR30" i="8"/>
  <c r="BA42" i="8"/>
  <c r="BR42" i="8" s="1"/>
  <c r="BA44" i="8"/>
  <c r="BR44" i="8" s="1"/>
  <c r="BR32" i="8"/>
  <c r="BR34" i="8"/>
  <c r="BA46" i="8"/>
  <c r="BR46" i="8" s="1"/>
  <c r="AJ40" i="8"/>
  <c r="BB42" i="8"/>
  <c r="BS42" i="8" s="1"/>
  <c r="BS30" i="8"/>
  <c r="BE65" i="8"/>
  <c r="BV53" i="8"/>
  <c r="BV55" i="8"/>
  <c r="BE67" i="8"/>
  <c r="BV67" i="8" s="1"/>
  <c r="BE69" i="8"/>
  <c r="BV57" i="8"/>
  <c r="Z66" i="8"/>
  <c r="BU56" i="8"/>
  <c r="BD68" i="8"/>
  <c r="BE49" i="8"/>
  <c r="BT53" i="8"/>
  <c r="BC65" i="8"/>
  <c r="BT55" i="8"/>
  <c r="BC67" i="8"/>
  <c r="BT57" i="8"/>
  <c r="BC69" i="8"/>
  <c r="Z65" i="8"/>
  <c r="AJ65" i="8" s="1"/>
  <c r="BD67" i="8"/>
  <c r="BU55" i="8"/>
  <c r="BB70" i="8"/>
  <c r="BS70" i="8" s="1"/>
  <c r="BS58" i="8"/>
  <c r="AJ88" i="8"/>
  <c r="BU88" i="8"/>
  <c r="BV103" i="8"/>
  <c r="BV96" i="8"/>
  <c r="BV100" i="8"/>
  <c r="BT103" i="8"/>
  <c r="BA114" i="8"/>
  <c r="BR114" i="8" s="1"/>
  <c r="BR107" i="8"/>
  <c r="BA124" i="8"/>
  <c r="BR124" i="8" s="1"/>
  <c r="BR118" i="8"/>
  <c r="BV109" i="8"/>
  <c r="BV121" i="8"/>
  <c r="BA136" i="8"/>
  <c r="BR136" i="8" s="1"/>
  <c r="Z136" i="8"/>
  <c r="BV129" i="8"/>
  <c r="BF48" i="8"/>
  <c r="AO84" i="8"/>
  <c r="BF84" i="8" s="1"/>
  <c r="AO14" i="8"/>
  <c r="BF14" i="8" s="1"/>
  <c r="BF12" i="8"/>
  <c r="BE81" i="8"/>
  <c r="BV9" i="8"/>
  <c r="BA79" i="8"/>
  <c r="BR79" i="8" s="1"/>
  <c r="BR7" i="8"/>
  <c r="BC78" i="8"/>
  <c r="BT6" i="8"/>
  <c r="AE77" i="8"/>
  <c r="AF84" i="8"/>
  <c r="AF14" i="8"/>
  <c r="Z81" i="8"/>
  <c r="Z77" i="8"/>
  <c r="R87" i="8"/>
  <c r="R63" i="8"/>
  <c r="J87" i="8"/>
  <c r="J63" i="8"/>
  <c r="B87" i="8"/>
  <c r="B63" i="8"/>
  <c r="AE80" i="8"/>
  <c r="U87" i="8"/>
  <c r="U63" i="8"/>
  <c r="M87" i="8"/>
  <c r="M63" i="8"/>
  <c r="E87" i="8"/>
  <c r="E63" i="8"/>
  <c r="AA136" i="8"/>
  <c r="AK136" i="8" s="1"/>
  <c r="AO72" i="8"/>
  <c r="BF72" i="8" s="1"/>
  <c r="BF60" i="8"/>
  <c r="AD70" i="8"/>
  <c r="AN70" i="8" s="1"/>
  <c r="AD68" i="8"/>
  <c r="AN68" i="8" s="1"/>
  <c r="AD60" i="8"/>
  <c r="BU60" i="8" s="1"/>
  <c r="AD64" i="8"/>
  <c r="AN64" i="8" s="1"/>
  <c r="AL66" i="8"/>
  <c r="X72" i="8"/>
  <c r="BP72" i="8" s="1"/>
  <c r="BP60" i="8"/>
  <c r="AL69" i="8"/>
  <c r="AQ48" i="8"/>
  <c r="BH48" i="8" s="1"/>
  <c r="BH36" i="8"/>
  <c r="AI48" i="8"/>
  <c r="AM64" i="8"/>
  <c r="AD43" i="8"/>
  <c r="BK36" i="8"/>
  <c r="AT48" i="8"/>
  <c r="BK48" i="8" s="1"/>
  <c r="AA48" i="8"/>
  <c r="BD84" i="8"/>
  <c r="BD14" i="8"/>
  <c r="BU12" i="8"/>
  <c r="BD82" i="8"/>
  <c r="BU10" i="8"/>
  <c r="BB81" i="8"/>
  <c r="BS81" i="8" s="1"/>
  <c r="BS9" i="8"/>
  <c r="Z80" i="8"/>
  <c r="AD78" i="8"/>
  <c r="AN78" i="8" s="1"/>
  <c r="X87" i="8"/>
  <c r="X63" i="8"/>
  <c r="P87" i="8"/>
  <c r="P63" i="8"/>
  <c r="H87" i="8"/>
  <c r="H63" i="8"/>
  <c r="AJ36" i="8"/>
  <c r="BU30" i="8"/>
  <c r="BB45" i="8"/>
  <c r="BS45" i="8" s="1"/>
  <c r="BS33" i="8"/>
  <c r="BA36" i="8"/>
  <c r="BV28" i="8"/>
  <c r="BV32" i="8"/>
  <c r="BB40" i="8"/>
  <c r="BS40" i="8" s="1"/>
  <c r="BS28" i="8"/>
  <c r="BU33" i="8"/>
  <c r="BV46" i="8"/>
  <c r="BC64" i="8"/>
  <c r="BT52" i="8"/>
  <c r="BC66" i="8"/>
  <c r="BT54" i="8"/>
  <c r="BC68" i="8"/>
  <c r="BT56" i="8"/>
  <c r="BC70" i="8"/>
  <c r="BT58" i="8"/>
  <c r="Z64" i="8"/>
  <c r="BD66" i="8"/>
  <c r="BU54" i="8"/>
  <c r="BB69" i="8"/>
  <c r="BS69" i="8" s="1"/>
  <c r="BS57" i="8"/>
  <c r="AE60" i="8"/>
  <c r="AE72" i="8" s="1"/>
  <c r="AE64" i="8"/>
  <c r="AE66" i="8"/>
  <c r="AE68" i="8"/>
  <c r="AE70" i="8"/>
  <c r="Z72" i="8"/>
  <c r="BD65" i="8"/>
  <c r="BU53" i="8"/>
  <c r="BB68" i="8"/>
  <c r="BS68" i="8" s="1"/>
  <c r="BS56" i="8"/>
  <c r="BB114" i="8"/>
  <c r="BS114" i="8" s="1"/>
  <c r="BS107" i="8"/>
  <c r="BU97" i="8"/>
  <c r="BU99" i="8"/>
  <c r="BU101" i="8"/>
  <c r="AJ90" i="8"/>
  <c r="BV95" i="8"/>
  <c r="BV108" i="8"/>
  <c r="BV112" i="8"/>
  <c r="BV123" i="8"/>
  <c r="BU124" i="8"/>
  <c r="BB136" i="8"/>
  <c r="BS136" i="8" s="1"/>
  <c r="AJ24" i="8"/>
  <c r="AG84" i="8"/>
  <c r="AG14" i="8"/>
  <c r="BA81" i="8"/>
  <c r="BR81" i="8" s="1"/>
  <c r="BR9" i="8"/>
  <c r="BE77" i="8"/>
  <c r="BV77" i="8" s="1"/>
  <c r="BV5" i="8"/>
  <c r="S87" i="8"/>
  <c r="S63" i="8"/>
  <c r="K87" i="8"/>
  <c r="K63" i="8"/>
  <c r="C87" i="8"/>
  <c r="C63" i="8"/>
  <c r="BI48" i="8"/>
  <c r="AB84" i="8"/>
  <c r="AL12" i="8"/>
  <c r="AB14" i="8"/>
  <c r="BB82" i="8"/>
  <c r="BS82" i="8" s="1"/>
  <c r="BS10" i="8"/>
  <c r="BD81" i="8"/>
  <c r="BU9" i="8"/>
  <c r="AD79" i="8"/>
  <c r="AN79" i="8" s="1"/>
  <c r="BB78" i="8"/>
  <c r="BS78" i="8" s="1"/>
  <c r="BS6" i="8"/>
  <c r="BD77" i="8"/>
  <c r="BU5" i="8"/>
  <c r="Z87" i="8"/>
  <c r="Z75" i="8"/>
  <c r="Z51" i="8"/>
  <c r="Z63" i="8"/>
  <c r="Z39" i="8"/>
  <c r="Z27" i="8"/>
  <c r="Z15" i="8"/>
  <c r="BE12" i="8"/>
  <c r="AI84" i="8"/>
  <c r="AI14" i="8"/>
  <c r="AE82" i="8"/>
  <c r="BC81" i="8"/>
  <c r="BT9" i="8"/>
  <c r="BE80" i="8"/>
  <c r="BV80" i="8" s="1"/>
  <c r="BV8" i="8"/>
  <c r="AE78" i="8"/>
  <c r="AE76" i="8"/>
  <c r="AE12" i="8"/>
  <c r="AL48" i="8"/>
  <c r="BE49" i="7"/>
  <c r="BB12" i="7"/>
  <c r="BB84" i="7" s="1"/>
  <c r="BS84" i="7" s="1"/>
  <c r="BA12" i="7"/>
  <c r="AN103" i="7"/>
  <c r="AK66" i="7"/>
  <c r="AK65" i="7"/>
  <c r="AK69" i="7"/>
  <c r="AL70" i="7"/>
  <c r="BK72" i="7"/>
  <c r="BV42" i="7"/>
  <c r="AM70" i="7"/>
  <c r="AJ40" i="7"/>
  <c r="AK48" i="7"/>
  <c r="BV43" i="7"/>
  <c r="AL40" i="7"/>
  <c r="BV41" i="7"/>
  <c r="AJ46" i="7"/>
  <c r="AL44" i="7"/>
  <c r="AK12" i="7"/>
  <c r="AL12" i="7"/>
  <c r="AB14" i="7"/>
  <c r="AD12" i="7"/>
  <c r="BU12" i="7" s="1"/>
  <c r="BS60" i="7"/>
  <c r="AL133" i="7"/>
  <c r="AK95" i="7"/>
  <c r="AA103" i="7"/>
  <c r="AA136" i="7"/>
  <c r="AK128" i="7"/>
  <c r="AF136" i="7"/>
  <c r="AK130" i="7"/>
  <c r="BF136" i="7"/>
  <c r="AN131" i="7"/>
  <c r="AD136" i="7"/>
  <c r="AN136" i="7" s="1"/>
  <c r="AD124" i="7"/>
  <c r="AN124" i="7" s="1"/>
  <c r="AF103" i="7"/>
  <c r="AK101" i="7"/>
  <c r="AD68" i="7"/>
  <c r="AN68" i="7" s="1"/>
  <c r="AM66" i="7"/>
  <c r="BF60" i="7"/>
  <c r="AO72" i="7"/>
  <c r="BF72" i="7" s="1"/>
  <c r="AN42" i="7"/>
  <c r="BU42" i="7"/>
  <c r="AQ84" i="7"/>
  <c r="BH84" i="7" s="1"/>
  <c r="BH12" i="7"/>
  <c r="AQ14" i="7"/>
  <c r="BH14" i="7" s="1"/>
  <c r="W84" i="7"/>
  <c r="BO84" i="7" s="1"/>
  <c r="BO12" i="7"/>
  <c r="Z80" i="7"/>
  <c r="BB78" i="7"/>
  <c r="BS78" i="7" s="1"/>
  <c r="BS6" i="7"/>
  <c r="BC77" i="7"/>
  <c r="BT5" i="7"/>
  <c r="AG48" i="7"/>
  <c r="BD84" i="7"/>
  <c r="BD14" i="7"/>
  <c r="BE82" i="7"/>
  <c r="BV10" i="7"/>
  <c r="Z79" i="7"/>
  <c r="AJ79" i="7" s="1"/>
  <c r="BA78" i="7"/>
  <c r="BR78" i="7" s="1"/>
  <c r="BR6" i="7"/>
  <c r="BE76" i="7"/>
  <c r="BV4" i="7"/>
  <c r="AR48" i="7"/>
  <c r="BI48" i="7" s="1"/>
  <c r="BI36" i="7"/>
  <c r="BU13" i="7"/>
  <c r="AS84" i="7"/>
  <c r="BJ84" i="7" s="1"/>
  <c r="AS14" i="7"/>
  <c r="BJ14" i="7" s="1"/>
  <c r="BJ12" i="7"/>
  <c r="Y84" i="7"/>
  <c r="BQ84" i="7" s="1"/>
  <c r="BQ12" i="7"/>
  <c r="BC79" i="7"/>
  <c r="BT7" i="7"/>
  <c r="BD78" i="7"/>
  <c r="BU6" i="7"/>
  <c r="BB76" i="7"/>
  <c r="BS76" i="7" s="1"/>
  <c r="BS4" i="7"/>
  <c r="AL48" i="7"/>
  <c r="BA76" i="7"/>
  <c r="BR76" i="7" s="1"/>
  <c r="BR4" i="7"/>
  <c r="BB43" i="7"/>
  <c r="BS43" i="7" s="1"/>
  <c r="BS31" i="7"/>
  <c r="BE36" i="7"/>
  <c r="BV36" i="7" s="1"/>
  <c r="BV44" i="7"/>
  <c r="BT53" i="7"/>
  <c r="BC65" i="7"/>
  <c r="BE48" i="7"/>
  <c r="BV48" i="7" s="1"/>
  <c r="BB44" i="7"/>
  <c r="BS44" i="7" s="1"/>
  <c r="BS32" i="7"/>
  <c r="AJ43" i="7"/>
  <c r="AJ42" i="7"/>
  <c r="AE48" i="7"/>
  <c r="Z64" i="7"/>
  <c r="BD66" i="7"/>
  <c r="BU54" i="7"/>
  <c r="BS57" i="7"/>
  <c r="BB69" i="7"/>
  <c r="BS69" i="7" s="1"/>
  <c r="BA60" i="7"/>
  <c r="BA84" i="7" s="1"/>
  <c r="BR84" i="7" s="1"/>
  <c r="BC67" i="7"/>
  <c r="BT55" i="7"/>
  <c r="BT57" i="7"/>
  <c r="BC69" i="7"/>
  <c r="BD65" i="7"/>
  <c r="BU53" i="7"/>
  <c r="BB68" i="7"/>
  <c r="BS68" i="7" s="1"/>
  <c r="BS56" i="7"/>
  <c r="BA67" i="7"/>
  <c r="BR67" i="7" s="1"/>
  <c r="BR55" i="7"/>
  <c r="BA69" i="7"/>
  <c r="BR69" i="7" s="1"/>
  <c r="BR57" i="7"/>
  <c r="BD72" i="7"/>
  <c r="AJ118" i="7"/>
  <c r="Z124" i="7"/>
  <c r="BV96" i="7"/>
  <c r="BV100" i="7"/>
  <c r="BB114" i="7"/>
  <c r="BS114" i="7" s="1"/>
  <c r="BS107" i="7"/>
  <c r="BV107" i="7"/>
  <c r="BE114" i="7"/>
  <c r="BV114" i="7" s="1"/>
  <c r="BB124" i="7"/>
  <c r="BS124" i="7" s="1"/>
  <c r="AJ120" i="7"/>
  <c r="AJ123" i="7"/>
  <c r="AJ130" i="7"/>
  <c r="BV131" i="7"/>
  <c r="AI48" i="7"/>
  <c r="W48" i="7"/>
  <c r="BO36" i="7"/>
  <c r="AJ24" i="7"/>
  <c r="BT13" i="7"/>
  <c r="AF84" i="7"/>
  <c r="BC82" i="7"/>
  <c r="BT10" i="7"/>
  <c r="BE80" i="7"/>
  <c r="BV80" i="7" s="1"/>
  <c r="BV8" i="7"/>
  <c r="BB79" i="7"/>
  <c r="BS79" i="7" s="1"/>
  <c r="BS7" i="7"/>
  <c r="AS72" i="7"/>
  <c r="BJ72" i="7" s="1"/>
  <c r="BJ60" i="7"/>
  <c r="BT48" i="7"/>
  <c r="AN44" i="7"/>
  <c r="BU44" i="7"/>
  <c r="AP48" i="7"/>
  <c r="BG48" i="7" s="1"/>
  <c r="BG36" i="7"/>
  <c r="AN41" i="7"/>
  <c r="BU41" i="7"/>
  <c r="AS48" i="7"/>
  <c r="BJ48" i="7" s="1"/>
  <c r="BJ36" i="7"/>
  <c r="AT84" i="7"/>
  <c r="BK84" i="7" s="1"/>
  <c r="AT14" i="7"/>
  <c r="BK12" i="7"/>
  <c r="Z84" i="7"/>
  <c r="BA82" i="7"/>
  <c r="BR82" i="7" s="1"/>
  <c r="BR10" i="7"/>
  <c r="BC80" i="7"/>
  <c r="BT8" i="7"/>
  <c r="BD79" i="7"/>
  <c r="BU7" i="7"/>
  <c r="AH48" i="7"/>
  <c r="AM48" i="7" s="1"/>
  <c r="AO84" i="7"/>
  <c r="BF84" i="7" s="1"/>
  <c r="AO14" i="7"/>
  <c r="BF14" i="7" s="1"/>
  <c r="BF12" i="7"/>
  <c r="AD82" i="7"/>
  <c r="AN82" i="7" s="1"/>
  <c r="BE81" i="7"/>
  <c r="BV9" i="7"/>
  <c r="BE127" i="7"/>
  <c r="BE106" i="7"/>
  <c r="BE87" i="7"/>
  <c r="BE94" i="7"/>
  <c r="BE117" i="7"/>
  <c r="BE75" i="7"/>
  <c r="BE63" i="7"/>
  <c r="BE51" i="7"/>
  <c r="BE39" i="7"/>
  <c r="BE27" i="7"/>
  <c r="BE15" i="7"/>
  <c r="BU34" i="7"/>
  <c r="BB36" i="7"/>
  <c r="BB42" i="7"/>
  <c r="BS42" i="7" s="1"/>
  <c r="BS30" i="7"/>
  <c r="AE64" i="7"/>
  <c r="AE60" i="7"/>
  <c r="BA64" i="7"/>
  <c r="BR64" i="7" s="1"/>
  <c r="BR52" i="7"/>
  <c r="BD64" i="7"/>
  <c r="BU52" i="7"/>
  <c r="BB67" i="7"/>
  <c r="BS67" i="7" s="1"/>
  <c r="BS55" i="7"/>
  <c r="Z70" i="7"/>
  <c r="BE60" i="7"/>
  <c r="AE68" i="7"/>
  <c r="AE70" i="7"/>
  <c r="BS54" i="7"/>
  <c r="BB66" i="7"/>
  <c r="BS66" i="7" s="1"/>
  <c r="Z69" i="7"/>
  <c r="BT60" i="7"/>
  <c r="BC72" i="7"/>
  <c r="BE67" i="7"/>
  <c r="BV55" i="7"/>
  <c r="BE69" i="7"/>
  <c r="BV57" i="7"/>
  <c r="BA90" i="7"/>
  <c r="BR90" i="7" s="1"/>
  <c r="BV95" i="7"/>
  <c r="BV99" i="7"/>
  <c r="BA114" i="7"/>
  <c r="BR114" i="7" s="1"/>
  <c r="BR107" i="7"/>
  <c r="BR118" i="7"/>
  <c r="BA124" i="7"/>
  <c r="BR124" i="7" s="1"/>
  <c r="AE114" i="7"/>
  <c r="AJ114" i="7" s="1"/>
  <c r="AJ108" i="7"/>
  <c r="BE136" i="7"/>
  <c r="AE124" i="7"/>
  <c r="AE136" i="7"/>
  <c r="BT136" i="7"/>
  <c r="BU136" i="7"/>
  <c r="BV29" i="7"/>
  <c r="BV28" i="7"/>
  <c r="AD40" i="7"/>
  <c r="AB84" i="7"/>
  <c r="BD81" i="7"/>
  <c r="BU9" i="7"/>
  <c r="BA80" i="7"/>
  <c r="BR80" i="7" s="1"/>
  <c r="BR8" i="7"/>
  <c r="Z76" i="7"/>
  <c r="AB136" i="7"/>
  <c r="AL128" i="7"/>
  <c r="AD69" i="7"/>
  <c r="AN69" i="7" s="1"/>
  <c r="AB72" i="7"/>
  <c r="AL72" i="7" s="1"/>
  <c r="AL60" i="7"/>
  <c r="AL69" i="7"/>
  <c r="AN45" i="7"/>
  <c r="BU45" i="7"/>
  <c r="AL129" i="7"/>
  <c r="AS138" i="7"/>
  <c r="BJ136" i="7"/>
  <c r="AG136" i="7"/>
  <c r="AL130" i="7"/>
  <c r="AC124" i="7"/>
  <c r="AM124" i="7" s="1"/>
  <c r="AM118" i="7"/>
  <c r="AM107" i="7"/>
  <c r="AB103" i="7"/>
  <c r="AL103" i="7" s="1"/>
  <c r="AL95" i="7"/>
  <c r="AM128" i="7"/>
  <c r="AB124" i="7"/>
  <c r="AL124" i="7" s="1"/>
  <c r="AL118" i="7"/>
  <c r="AK99" i="7"/>
  <c r="AN95" i="7"/>
  <c r="AK97" i="7"/>
  <c r="AK68" i="7"/>
  <c r="AM69" i="7"/>
  <c r="X72" i="7"/>
  <c r="BP72" i="7" s="1"/>
  <c r="BP60" i="7"/>
  <c r="AK70" i="7"/>
  <c r="AD70" i="7"/>
  <c r="AN70" i="7" s="1"/>
  <c r="AP72" i="7"/>
  <c r="BG72" i="7" s="1"/>
  <c r="AM65" i="7"/>
  <c r="AM64" i="7"/>
  <c r="AM67" i="7"/>
  <c r="AL66" i="7"/>
  <c r="AL65" i="7"/>
  <c r="AD60" i="7"/>
  <c r="AD64" i="7"/>
  <c r="AN64" i="7" s="1"/>
  <c r="AD46" i="7"/>
  <c r="BE12" i="7"/>
  <c r="AI84" i="7"/>
  <c r="BD80" i="7"/>
  <c r="BU8" i="7"/>
  <c r="BE79" i="7"/>
  <c r="BV79" i="7" s="1"/>
  <c r="BV7" i="7"/>
  <c r="BR30" i="7"/>
  <c r="BA42" i="7"/>
  <c r="BR42" i="7" s="1"/>
  <c r="BB41" i="7"/>
  <c r="BS41" i="7" s="1"/>
  <c r="BS29" i="7"/>
  <c r="AP84" i="7"/>
  <c r="BG84" i="7" s="1"/>
  <c r="AP14" i="7"/>
  <c r="BG14" i="7" s="1"/>
  <c r="BG12" i="7"/>
  <c r="BB77" i="7"/>
  <c r="BS77" i="7" s="1"/>
  <c r="BS5" i="7"/>
  <c r="Z127" i="7"/>
  <c r="Z117" i="7"/>
  <c r="Z106" i="7"/>
  <c r="Z94" i="7"/>
  <c r="AE76" i="7"/>
  <c r="BP36" i="7"/>
  <c r="X48" i="7"/>
  <c r="AG84" i="7"/>
  <c r="Z82" i="7"/>
  <c r="AJ82" i="7" s="1"/>
  <c r="BA81" i="7"/>
  <c r="BR81" i="7" s="1"/>
  <c r="BR9" i="7"/>
  <c r="AD78" i="7"/>
  <c r="AN78" i="7" s="1"/>
  <c r="BE77" i="7"/>
  <c r="BV5" i="7"/>
  <c r="BU32" i="7"/>
  <c r="AJ41" i="7"/>
  <c r="BA44" i="7"/>
  <c r="BR44" i="7" s="1"/>
  <c r="BR32" i="7"/>
  <c r="BR34" i="7"/>
  <c r="BA46" i="7"/>
  <c r="BR46" i="7" s="1"/>
  <c r="BE64" i="7"/>
  <c r="BV52" i="7"/>
  <c r="BV46" i="7"/>
  <c r="AE65" i="7"/>
  <c r="BA45" i="7"/>
  <c r="BR45" i="7" s="1"/>
  <c r="BR33" i="7"/>
  <c r="BV45" i="7"/>
  <c r="BA65" i="7"/>
  <c r="BR65" i="7" s="1"/>
  <c r="BR53" i="7"/>
  <c r="BB65" i="7"/>
  <c r="BS65" i="7" s="1"/>
  <c r="BS53" i="7"/>
  <c r="Z68" i="7"/>
  <c r="BD70" i="7"/>
  <c r="BU58" i="7"/>
  <c r="BR54" i="7"/>
  <c r="BA66" i="7"/>
  <c r="BR66" i="7" s="1"/>
  <c r="BA68" i="7"/>
  <c r="BR68" i="7" s="1"/>
  <c r="BR56" i="7"/>
  <c r="BR58" i="7"/>
  <c r="BA70" i="7"/>
  <c r="BR70" i="7" s="1"/>
  <c r="BB64" i="7"/>
  <c r="BS64" i="7" s="1"/>
  <c r="BS52" i="7"/>
  <c r="Z67" i="7"/>
  <c r="BU57" i="7"/>
  <c r="BD69" i="7"/>
  <c r="BC66" i="7"/>
  <c r="BT54" i="7"/>
  <c r="BC68" i="7"/>
  <c r="BT56" i="7"/>
  <c r="BC70" i="7"/>
  <c r="BT58" i="7"/>
  <c r="BB103" i="7"/>
  <c r="BS103" i="7" s="1"/>
  <c r="BE90" i="7"/>
  <c r="BV90" i="7" s="1"/>
  <c r="BV98" i="7"/>
  <c r="BV89" i="7"/>
  <c r="AJ88" i="7"/>
  <c r="BE103" i="7"/>
  <c r="BV110" i="7"/>
  <c r="BV118" i="7"/>
  <c r="AJ112" i="7"/>
  <c r="AJ122" i="7"/>
  <c r="BE124" i="7"/>
  <c r="BV119" i="7"/>
  <c r="BV121" i="7"/>
  <c r="BT124" i="7"/>
  <c r="BA136" i="7"/>
  <c r="BR136" i="7" s="1"/>
  <c r="BV133" i="7"/>
  <c r="BV132" i="7"/>
  <c r="AD76" i="7"/>
  <c r="AN76" i="7" s="1"/>
  <c r="BV30" i="7"/>
  <c r="BA40" i="7"/>
  <c r="BR40" i="7" s="1"/>
  <c r="BR28" i="7"/>
  <c r="AE36" i="7"/>
  <c r="AJ36" i="7" s="1"/>
  <c r="X84" i="7"/>
  <c r="BP84" i="7" s="1"/>
  <c r="AD81" i="7"/>
  <c r="AN81" i="7" s="1"/>
  <c r="BC78" i="7"/>
  <c r="BT6" i="7"/>
  <c r="BH136" i="7"/>
  <c r="AQ138" i="7"/>
  <c r="AC136" i="7"/>
  <c r="AM136" i="7" s="1"/>
  <c r="AN88" i="7"/>
  <c r="AD90" i="7"/>
  <c r="AN90" i="7" s="1"/>
  <c r="AR72" i="7"/>
  <c r="BI72" i="7" s="1"/>
  <c r="BI60" i="7"/>
  <c r="AN67" i="7"/>
  <c r="BH60" i="7"/>
  <c r="AQ72" i="7"/>
  <c r="BH72" i="7" s="1"/>
  <c r="AA72" i="7"/>
  <c r="AK72" i="7" s="1"/>
  <c r="AK60" i="7"/>
  <c r="Y72" i="7"/>
  <c r="BQ72" i="7" s="1"/>
  <c r="BQ60" i="7"/>
  <c r="AC72" i="7"/>
  <c r="AM72" i="7" s="1"/>
  <c r="AM60" i="7"/>
  <c r="AD66" i="7"/>
  <c r="AN66" i="7" s="1"/>
  <c r="AD65" i="7"/>
  <c r="AN65" i="7" s="1"/>
  <c r="W72" i="7"/>
  <c r="BO72" i="7" s="1"/>
  <c r="BO60" i="7"/>
  <c r="AD43" i="7"/>
  <c r="AT48" i="7"/>
  <c r="BK48" i="7" s="1"/>
  <c r="BK36" i="7"/>
  <c r="AD36" i="7"/>
  <c r="AN36" i="7" s="1"/>
  <c r="BA14" i="7"/>
  <c r="BR14" i="7" s="1"/>
  <c r="BR12" i="7"/>
  <c r="AA84" i="7"/>
  <c r="AK84" i="7" s="1"/>
  <c r="BB82" i="7"/>
  <c r="BS82" i="7" s="1"/>
  <c r="BS10" i="7"/>
  <c r="BC81" i="7"/>
  <c r="BT9" i="7"/>
  <c r="AD80" i="7"/>
  <c r="AN80" i="7" s="1"/>
  <c r="BA79" i="7"/>
  <c r="BR79" i="7" s="1"/>
  <c r="BR7" i="7"/>
  <c r="BA43" i="7"/>
  <c r="BR43" i="7" s="1"/>
  <c r="BR31" i="7"/>
  <c r="AO48" i="7"/>
  <c r="BF48" i="7" s="1"/>
  <c r="BF36" i="7"/>
  <c r="Y48" i="7"/>
  <c r="BQ36" i="7"/>
  <c r="AL24" i="7"/>
  <c r="BB81" i="7"/>
  <c r="BS81" i="7" s="1"/>
  <c r="BS9" i="7"/>
  <c r="AD79" i="7"/>
  <c r="AN79" i="7" s="1"/>
  <c r="BE78" i="7"/>
  <c r="BV6" i="7"/>
  <c r="BC76" i="7"/>
  <c r="BT4" i="7"/>
  <c r="Z77" i="7"/>
  <c r="AJ77" i="7" s="1"/>
  <c r="BA41" i="7"/>
  <c r="BR41" i="7" s="1"/>
  <c r="BR29" i="7"/>
  <c r="BB40" i="7"/>
  <c r="BS40" i="7" s="1"/>
  <c r="BS28" i="7"/>
  <c r="BC84" i="7"/>
  <c r="BC14" i="7"/>
  <c r="BT12" i="7"/>
  <c r="AC84" i="7"/>
  <c r="AM84" i="7" s="1"/>
  <c r="BD82" i="7"/>
  <c r="BU10" i="7"/>
  <c r="BB80" i="7"/>
  <c r="BS80" i="7" s="1"/>
  <c r="BS8" i="7"/>
  <c r="Z78" i="7"/>
  <c r="AJ78" i="7" s="1"/>
  <c r="BA77" i="7"/>
  <c r="BR77" i="7" s="1"/>
  <c r="BR5" i="7"/>
  <c r="AD77" i="7"/>
  <c r="AN77" i="7" s="1"/>
  <c r="BU30" i="7"/>
  <c r="BB45" i="7"/>
  <c r="BS45" i="7" s="1"/>
  <c r="BS33" i="7"/>
  <c r="BA36" i="7"/>
  <c r="BC64" i="7"/>
  <c r="BT52" i="7"/>
  <c r="BV32" i="7"/>
  <c r="BE65" i="7"/>
  <c r="BV53" i="7"/>
  <c r="BU31" i="7"/>
  <c r="BS34" i="7"/>
  <c r="BB46" i="7"/>
  <c r="BS46" i="7" s="1"/>
  <c r="AJ48" i="7"/>
  <c r="AE66" i="7"/>
  <c r="BV33" i="7"/>
  <c r="Z66" i="7"/>
  <c r="BD68" i="7"/>
  <c r="BU56" i="7"/>
  <c r="BV54" i="7"/>
  <c r="BE66" i="7"/>
  <c r="BE68" i="7"/>
  <c r="BV68" i="7" s="1"/>
  <c r="BV56" i="7"/>
  <c r="BV58" i="7"/>
  <c r="BE70" i="7"/>
  <c r="BV70" i="7" s="1"/>
  <c r="Z65" i="7"/>
  <c r="AJ65" i="7" s="1"/>
  <c r="BU55" i="7"/>
  <c r="BD67" i="7"/>
  <c r="BS58" i="7"/>
  <c r="BB70" i="7"/>
  <c r="BS70" i="7" s="1"/>
  <c r="AE67" i="7"/>
  <c r="AE69" i="7"/>
  <c r="Z72" i="7"/>
  <c r="AJ60" i="7"/>
  <c r="AJ95" i="7"/>
  <c r="Z103" i="7"/>
  <c r="BU89" i="7"/>
  <c r="AE103" i="7"/>
  <c r="BV97" i="7"/>
  <c r="BV101" i="7"/>
  <c r="BU103" i="7"/>
  <c r="BU88" i="7"/>
  <c r="Z136" i="7"/>
  <c r="AJ136" i="7" s="1"/>
  <c r="AJ128" i="7"/>
  <c r="BV129" i="7"/>
  <c r="BV128" i="7"/>
  <c r="AJ134" i="7"/>
  <c r="AQ48" i="7"/>
  <c r="BH48" i="7" s="1"/>
  <c r="BH36" i="7"/>
  <c r="AR84" i="7"/>
  <c r="BI84" i="7" s="1"/>
  <c r="BI12" i="7"/>
  <c r="AR14" i="7"/>
  <c r="BI14" i="7" s="1"/>
  <c r="Z81" i="7"/>
  <c r="AJ81" i="7" s="1"/>
  <c r="AE80" i="7"/>
  <c r="BD77" i="7"/>
  <c r="BU5" i="7"/>
  <c r="BV31" i="7"/>
  <c r="BR12" i="8" l="1"/>
  <c r="AT135" i="9"/>
  <c r="BE12" i="9"/>
  <c r="AT84" i="9"/>
  <c r="BK84" i="9" s="1"/>
  <c r="BK12" i="9"/>
  <c r="BB12" i="9"/>
  <c r="BE130" i="9"/>
  <c r="BE79" i="9"/>
  <c r="BV79" i="9" s="1"/>
  <c r="BV7" i="9"/>
  <c r="BE132" i="9"/>
  <c r="BV55" i="9"/>
  <c r="BE67" i="9"/>
  <c r="BV67" i="9" s="1"/>
  <c r="AT72" i="9"/>
  <c r="BK72" i="9" s="1"/>
  <c r="BK60" i="9"/>
  <c r="BB60" i="9"/>
  <c r="BE60" i="9"/>
  <c r="BE128" i="9"/>
  <c r="AT14" i="9"/>
  <c r="BE124" i="9"/>
  <c r="BB124" i="9"/>
  <c r="BK90" i="9"/>
  <c r="BB90" i="9"/>
  <c r="BS90" i="9" s="1"/>
  <c r="BE90" i="9"/>
  <c r="BV90" i="9" s="1"/>
  <c r="BE129" i="9"/>
  <c r="BE131" i="9"/>
  <c r="BS36" i="9"/>
  <c r="BB48" i="9"/>
  <c r="BS48" i="9" s="1"/>
  <c r="BE138" i="9"/>
  <c r="AT141" i="9"/>
  <c r="BE141" i="9" s="1"/>
  <c r="BE134" i="9"/>
  <c r="BE133" i="9"/>
  <c r="BB114" i="9"/>
  <c r="BS114" i="9" s="1"/>
  <c r="BB79" i="9"/>
  <c r="BS79" i="9" s="1"/>
  <c r="BS7" i="9"/>
  <c r="AT144" i="9"/>
  <c r="BE144" i="9" s="1"/>
  <c r="BK24" i="9"/>
  <c r="AU48" i="9"/>
  <c r="AT143" i="9"/>
  <c r="BE24" i="9"/>
  <c r="BV24" i="9" s="1"/>
  <c r="BB24" i="9"/>
  <c r="BS24" i="9" s="1"/>
  <c r="BE114" i="9"/>
  <c r="BV114" i="9" s="1"/>
  <c r="BS12" i="7"/>
  <c r="BB84" i="8"/>
  <c r="BS84" i="8" s="1"/>
  <c r="BB14" i="8"/>
  <c r="BS14" i="8" s="1"/>
  <c r="AJ136" i="8"/>
  <c r="AL136" i="8"/>
  <c r="BV124" i="8"/>
  <c r="AJ60" i="8"/>
  <c r="AJ72" i="8"/>
  <c r="BV70" i="8"/>
  <c r="BV69" i="8"/>
  <c r="AK48" i="8"/>
  <c r="AJ81" i="8"/>
  <c r="AL84" i="8"/>
  <c r="AJ80" i="8"/>
  <c r="BV79" i="8"/>
  <c r="AN43" i="8"/>
  <c r="BU43" i="8"/>
  <c r="AJ77" i="8"/>
  <c r="BV81" i="8"/>
  <c r="BV65" i="8"/>
  <c r="Z84" i="8"/>
  <c r="AJ12" i="8"/>
  <c r="Z14" i="8"/>
  <c r="AM136" i="8"/>
  <c r="BV82" i="8"/>
  <c r="BA72" i="8"/>
  <c r="BR72" i="8" s="1"/>
  <c r="BR60" i="8"/>
  <c r="AE84" i="8"/>
  <c r="AE14" i="8"/>
  <c r="AJ64" i="8"/>
  <c r="AJ66" i="8"/>
  <c r="AJ76" i="8"/>
  <c r="BU103" i="8"/>
  <c r="AJ70" i="8"/>
  <c r="BE72" i="8"/>
  <c r="BV72" i="8" s="1"/>
  <c r="BA48" i="8"/>
  <c r="BR48" i="8" s="1"/>
  <c r="BR36" i="8"/>
  <c r="AD72" i="8"/>
  <c r="AN72" i="8" s="1"/>
  <c r="AN60" i="8"/>
  <c r="AJ82" i="8"/>
  <c r="BV66" i="8"/>
  <c r="BV76" i="8"/>
  <c r="AJ78" i="8"/>
  <c r="BE84" i="8"/>
  <c r="BV12" i="8"/>
  <c r="BE14" i="8"/>
  <c r="AM48" i="8"/>
  <c r="BT48" i="8"/>
  <c r="BV64" i="8"/>
  <c r="AJ68" i="8"/>
  <c r="BB72" i="8"/>
  <c r="BS72" i="8" s="1"/>
  <c r="BS60" i="8"/>
  <c r="AK84" i="8"/>
  <c r="BV136" i="8"/>
  <c r="BU90" i="8"/>
  <c r="BU36" i="8"/>
  <c r="AD84" i="8"/>
  <c r="AN84" i="8" s="1"/>
  <c r="AN12" i="8"/>
  <c r="AD14" i="8"/>
  <c r="BU48" i="8"/>
  <c r="AN48" i="8"/>
  <c r="BA84" i="8"/>
  <c r="BR84" i="8" s="1"/>
  <c r="BB14" i="7"/>
  <c r="BS14" i="7" s="1"/>
  <c r="BV124" i="7"/>
  <c r="AJ103" i="7"/>
  <c r="AJ68" i="7"/>
  <c r="BV69" i="7"/>
  <c r="BV64" i="7"/>
  <c r="BV66" i="7"/>
  <c r="AD84" i="7"/>
  <c r="AN12" i="7"/>
  <c r="AD14" i="7"/>
  <c r="AN84" i="7"/>
  <c r="BU43" i="7"/>
  <c r="AN43" i="7"/>
  <c r="BV77" i="7"/>
  <c r="AL136" i="7"/>
  <c r="AL84" i="7"/>
  <c r="AN40" i="7"/>
  <c r="BU40" i="7"/>
  <c r="BV67" i="7"/>
  <c r="AJ69" i="7"/>
  <c r="AD48" i="7"/>
  <c r="BV76" i="7"/>
  <c r="AK136" i="7"/>
  <c r="BV103" i="7"/>
  <c r="AJ67" i="7"/>
  <c r="AE84" i="7"/>
  <c r="AJ84" i="7" s="1"/>
  <c r="AJ76" i="7"/>
  <c r="BV60" i="7"/>
  <c r="BE72" i="7"/>
  <c r="BV72" i="7" s="1"/>
  <c r="BV81" i="7"/>
  <c r="AJ124" i="7"/>
  <c r="BA72" i="7"/>
  <c r="BR72" i="7" s="1"/>
  <c r="BR60" i="7"/>
  <c r="AJ80" i="7"/>
  <c r="AK103" i="7"/>
  <c r="BU90" i="7"/>
  <c r="BE84" i="7"/>
  <c r="BV84" i="7" s="1"/>
  <c r="BE14" i="7"/>
  <c r="BV14" i="7" s="1"/>
  <c r="BV12" i="7"/>
  <c r="AD72" i="7"/>
  <c r="AN72" i="7" s="1"/>
  <c r="AN60" i="7"/>
  <c r="AJ64" i="7"/>
  <c r="BV82" i="7"/>
  <c r="AJ66" i="7"/>
  <c r="BV65" i="7"/>
  <c r="BA48" i="7"/>
  <c r="BR48" i="7" s="1"/>
  <c r="BR36" i="7"/>
  <c r="BV78" i="7"/>
  <c r="BU36" i="7"/>
  <c r="AN46" i="7"/>
  <c r="BU46" i="7"/>
  <c r="BV136" i="7"/>
  <c r="AJ70" i="7"/>
  <c r="AE72" i="7"/>
  <c r="AJ72" i="7" s="1"/>
  <c r="BS36" i="7"/>
  <c r="BB48" i="7"/>
  <c r="BS48" i="7" s="1"/>
  <c r="BU60" i="7"/>
  <c r="BB72" i="7"/>
  <c r="BS72" i="7" s="1"/>
  <c r="AU109" i="3"/>
  <c r="AU110" i="3"/>
  <c r="AU111" i="3"/>
  <c r="AU112" i="3"/>
  <c r="AU108" i="3"/>
  <c r="AU113" i="3"/>
  <c r="AU107" i="3"/>
  <c r="AU109" i="2"/>
  <c r="AU110" i="2"/>
  <c r="AT110" i="1" s="1"/>
  <c r="AU111" i="2"/>
  <c r="AU112" i="2"/>
  <c r="AU108" i="2"/>
  <c r="AU113" i="2"/>
  <c r="AT113" i="1" s="1"/>
  <c r="AU107" i="2"/>
  <c r="AU120" i="3"/>
  <c r="AU121" i="3"/>
  <c r="AU122" i="3"/>
  <c r="AU123" i="3"/>
  <c r="AU118" i="3"/>
  <c r="AU119" i="2"/>
  <c r="AU120" i="2"/>
  <c r="AU121" i="2"/>
  <c r="AU122" i="2"/>
  <c r="AU123" i="2"/>
  <c r="AU118" i="2"/>
  <c r="AU137" i="2"/>
  <c r="AU128" i="2"/>
  <c r="AU129" i="2"/>
  <c r="AU130" i="2"/>
  <c r="AU131" i="2"/>
  <c r="AU132" i="2"/>
  <c r="AU133" i="2"/>
  <c r="AU134" i="2"/>
  <c r="AU135" i="2"/>
  <c r="AU128" i="3"/>
  <c r="AU129" i="3"/>
  <c r="AU130" i="3"/>
  <c r="AU131" i="3"/>
  <c r="AU132" i="3"/>
  <c r="AU133" i="3"/>
  <c r="AU134" i="3"/>
  <c r="AU135" i="3"/>
  <c r="AU95" i="3"/>
  <c r="AU96" i="3"/>
  <c r="AU97" i="3"/>
  <c r="AU98" i="3"/>
  <c r="AU99" i="3"/>
  <c r="AU100" i="3"/>
  <c r="AU101" i="3"/>
  <c r="AU102" i="3"/>
  <c r="AU95" i="2"/>
  <c r="AU96" i="2"/>
  <c r="AU97" i="2"/>
  <c r="AU98" i="2"/>
  <c r="AU99" i="2"/>
  <c r="AU100" i="2"/>
  <c r="AU101" i="2"/>
  <c r="AU102" i="2"/>
  <c r="AT102" i="1" s="1"/>
  <c r="AU89" i="3"/>
  <c r="AT89" i="1" s="1"/>
  <c r="AU88" i="3"/>
  <c r="AU89" i="2"/>
  <c r="AU88" i="2"/>
  <c r="AU78" i="2"/>
  <c r="AU52" i="3"/>
  <c r="AU53" i="3"/>
  <c r="AU54" i="3"/>
  <c r="AU55" i="3"/>
  <c r="AU56" i="3"/>
  <c r="AU57" i="3"/>
  <c r="AU58" i="3"/>
  <c r="AU59" i="3"/>
  <c r="AU52" i="2"/>
  <c r="AU53" i="2"/>
  <c r="AU54" i="2"/>
  <c r="AU55" i="2"/>
  <c r="AU56" i="2"/>
  <c r="AU57" i="2"/>
  <c r="AU58" i="2"/>
  <c r="AU59" i="2"/>
  <c r="AT108" i="1"/>
  <c r="AU13" i="3"/>
  <c r="AU4" i="3"/>
  <c r="AU5" i="3"/>
  <c r="AU6" i="3"/>
  <c r="AU78" i="3" s="1"/>
  <c r="AU7" i="3"/>
  <c r="AU8" i="3"/>
  <c r="AU9" i="3"/>
  <c r="AU10" i="3"/>
  <c r="AU82" i="3" s="1"/>
  <c r="AU11" i="3"/>
  <c r="AU13" i="2"/>
  <c r="AU4" i="2"/>
  <c r="AU76" i="2" s="1"/>
  <c r="AU5" i="2"/>
  <c r="AT5" i="1" s="1"/>
  <c r="AU6" i="2"/>
  <c r="AU7" i="2"/>
  <c r="AU8" i="2"/>
  <c r="AU80" i="2" s="1"/>
  <c r="AU9" i="2"/>
  <c r="AT9" i="1" s="1"/>
  <c r="AU10" i="2"/>
  <c r="AU82" i="2" s="1"/>
  <c r="AU11" i="2"/>
  <c r="AU28" i="3"/>
  <c r="AU29" i="3"/>
  <c r="AU30" i="3"/>
  <c r="AU31" i="3"/>
  <c r="AU32" i="3"/>
  <c r="AU33" i="3"/>
  <c r="AU34" i="3"/>
  <c r="AU35" i="3"/>
  <c r="AU28" i="2"/>
  <c r="AT28" i="1" s="1"/>
  <c r="AU29" i="2"/>
  <c r="AU30" i="2"/>
  <c r="AU31" i="2"/>
  <c r="AU32" i="2"/>
  <c r="AT32" i="1" s="1"/>
  <c r="AU33" i="2"/>
  <c r="AU34" i="2"/>
  <c r="AU35" i="2"/>
  <c r="AT11" i="1" l="1"/>
  <c r="AT7" i="1"/>
  <c r="AT13" i="1"/>
  <c r="AU71" i="3"/>
  <c r="AU67" i="3"/>
  <c r="AU80" i="3"/>
  <c r="AU71" i="2"/>
  <c r="BV84" i="8"/>
  <c r="AU60" i="2"/>
  <c r="AU136" i="2"/>
  <c r="AU138" i="2" s="1"/>
  <c r="BL111" i="3"/>
  <c r="BL108" i="3"/>
  <c r="BL109" i="3"/>
  <c r="BE72" i="9"/>
  <c r="BV72" i="9" s="1"/>
  <c r="BV60" i="9"/>
  <c r="AT111" i="1"/>
  <c r="AU124" i="2"/>
  <c r="AT109" i="1"/>
  <c r="BL112" i="3"/>
  <c r="AT146" i="9"/>
  <c r="BE146" i="9" s="1"/>
  <c r="BE143" i="9"/>
  <c r="BB72" i="9"/>
  <c r="BS72" i="9" s="1"/>
  <c r="BS60" i="9"/>
  <c r="BB14" i="9"/>
  <c r="BE14" i="9"/>
  <c r="BV12" i="9"/>
  <c r="BE84" i="9"/>
  <c r="BV84" i="9" s="1"/>
  <c r="AU81" i="3"/>
  <c r="AU77" i="3"/>
  <c r="AT107" i="1"/>
  <c r="AU90" i="2"/>
  <c r="BL110" i="3"/>
  <c r="BE135" i="9"/>
  <c r="BS12" i="9"/>
  <c r="BB84" i="9"/>
  <c r="BS84" i="9" s="1"/>
  <c r="BV14" i="8"/>
  <c r="AJ84" i="8"/>
  <c r="BU48" i="7"/>
  <c r="AN48" i="7"/>
  <c r="AU70" i="2"/>
  <c r="AU66" i="2"/>
  <c r="AU70" i="3"/>
  <c r="AU66" i="3"/>
  <c r="AU124" i="3"/>
  <c r="AU114" i="3"/>
  <c r="BL107" i="3"/>
  <c r="AT31" i="1"/>
  <c r="AU83" i="2"/>
  <c r="AU79" i="2"/>
  <c r="AU12" i="3"/>
  <c r="AU14" i="3" s="1"/>
  <c r="AU69" i="2"/>
  <c r="AU65" i="2"/>
  <c r="AU69" i="3"/>
  <c r="AU65" i="3"/>
  <c r="AU76" i="3"/>
  <c r="AU136" i="3"/>
  <c r="AU114" i="2"/>
  <c r="AT10" i="1"/>
  <c r="AT6" i="1"/>
  <c r="AU83" i="3"/>
  <c r="AU79" i="3"/>
  <c r="AT112" i="1"/>
  <c r="AU68" i="2"/>
  <c r="AU64" i="2"/>
  <c r="AU68" i="3"/>
  <c r="AU60" i="3"/>
  <c r="AU90" i="3"/>
  <c r="AU36" i="3"/>
  <c r="AU67" i="2"/>
  <c r="AT29" i="1"/>
  <c r="AU36" i="2"/>
  <c r="AT30" i="1"/>
  <c r="AT34" i="1"/>
  <c r="AT59" i="1"/>
  <c r="AT83" i="1" s="1"/>
  <c r="AU77" i="2"/>
  <c r="AU81" i="2"/>
  <c r="AU64" i="3"/>
  <c r="AU12" i="2"/>
  <c r="AU84" i="2" s="1"/>
  <c r="AT4" i="1"/>
  <c r="AT8" i="1"/>
  <c r="AT88" i="1"/>
  <c r="AT90" i="1" s="1"/>
  <c r="AT35" i="1"/>
  <c r="AT71" i="1" s="1"/>
  <c r="AT33" i="1"/>
  <c r="AU16" i="3"/>
  <c r="AU17" i="3"/>
  <c r="BL17" i="3" s="1"/>
  <c r="AU18" i="3"/>
  <c r="AU19" i="3"/>
  <c r="AU20" i="3"/>
  <c r="AT20" i="1" s="1"/>
  <c r="AU21" i="3"/>
  <c r="AU22" i="3"/>
  <c r="AU23" i="3"/>
  <c r="AU16" i="2"/>
  <c r="AU17" i="2"/>
  <c r="AU18" i="2"/>
  <c r="AU19" i="2"/>
  <c r="AU20" i="2"/>
  <c r="BL20" i="2" s="1"/>
  <c r="AU21" i="2"/>
  <c r="AU22" i="2"/>
  <c r="AU23" i="2"/>
  <c r="AT23" i="1" s="1"/>
  <c r="AU14" i="2" l="1"/>
  <c r="AT14" i="1" s="1"/>
  <c r="AT114" i="1"/>
  <c r="AU84" i="3"/>
  <c r="AT18" i="1"/>
  <c r="BL18" i="2"/>
  <c r="BL21" i="3"/>
  <c r="AU24" i="2"/>
  <c r="BL24" i="2" s="1"/>
  <c r="BL16" i="2"/>
  <c r="BL20" i="3"/>
  <c r="AU24" i="3"/>
  <c r="BL16" i="3"/>
  <c r="AT22" i="1"/>
  <c r="BL22" i="2"/>
  <c r="BL22" i="3"/>
  <c r="BL18" i="3"/>
  <c r="BL21" i="2"/>
  <c r="BL17" i="2"/>
  <c r="BL19" i="2"/>
  <c r="BL19" i="3"/>
  <c r="AT16" i="1"/>
  <c r="AT151" i="1" s="1"/>
  <c r="AU72" i="2"/>
  <c r="AT17" i="1"/>
  <c r="AT21" i="1"/>
  <c r="AT12" i="1"/>
  <c r="AT135" i="1" s="1"/>
  <c r="AU72" i="3"/>
  <c r="AT19" i="1"/>
  <c r="AT36" i="1"/>
  <c r="AT164" i="1" l="1"/>
  <c r="AT150" i="1"/>
  <c r="AT166" i="1"/>
  <c r="AT24" i="1"/>
  <c r="AT165" i="1"/>
  <c r="AT149" i="1"/>
  <c r="AT144" i="1" l="1"/>
  <c r="AT143" i="1"/>
  <c r="AT145" i="1"/>
  <c r="AT128" i="3"/>
  <c r="AT129" i="3"/>
  <c r="AT130" i="3"/>
  <c r="AT131" i="3"/>
  <c r="AT132" i="3"/>
  <c r="AT133" i="3"/>
  <c r="AT134" i="3"/>
  <c r="AT135" i="3"/>
  <c r="AT137" i="2"/>
  <c r="AT128" i="2"/>
  <c r="AT129" i="2"/>
  <c r="AT130" i="2"/>
  <c r="AT131" i="2"/>
  <c r="AT132" i="2"/>
  <c r="AT133" i="2"/>
  <c r="AT134" i="2"/>
  <c r="AT135" i="2"/>
  <c r="AT120" i="3"/>
  <c r="AT121" i="3"/>
  <c r="AT123" i="3"/>
  <c r="AT122" i="3"/>
  <c r="AT118" i="3"/>
  <c r="AT121" i="2"/>
  <c r="AT120" i="2"/>
  <c r="AT122" i="2"/>
  <c r="AT123" i="2"/>
  <c r="AT118" i="2"/>
  <c r="AT111" i="2"/>
  <c r="BK111" i="2" s="1"/>
  <c r="AT112" i="2"/>
  <c r="AT110" i="2"/>
  <c r="BK110" i="2" s="1"/>
  <c r="AT109" i="2"/>
  <c r="BK109" i="2" s="1"/>
  <c r="AT108" i="2"/>
  <c r="BK108" i="2" s="1"/>
  <c r="AT113" i="2"/>
  <c r="AT107" i="2"/>
  <c r="BK107" i="2" s="1"/>
  <c r="AT110" i="3"/>
  <c r="AT109" i="3"/>
  <c r="AT111" i="3"/>
  <c r="AT112" i="3"/>
  <c r="AT108" i="3"/>
  <c r="AT113" i="3"/>
  <c r="AT107" i="3"/>
  <c r="AS107" i="1" s="1"/>
  <c r="BA103" i="3"/>
  <c r="AZ103" i="3"/>
  <c r="AY103" i="3"/>
  <c r="AX103" i="3"/>
  <c r="AW103" i="3"/>
  <c r="AV103" i="3"/>
  <c r="AU103" i="3"/>
  <c r="BA103" i="2"/>
  <c r="AZ103" i="2"/>
  <c r="AY103" i="2"/>
  <c r="AX103" i="2"/>
  <c r="AW103" i="2"/>
  <c r="AV103" i="2"/>
  <c r="AU103" i="2"/>
  <c r="AT95" i="2"/>
  <c r="AT96" i="2"/>
  <c r="AT97" i="2"/>
  <c r="AT98" i="2"/>
  <c r="AT99" i="2"/>
  <c r="AT100" i="2"/>
  <c r="AT101" i="2"/>
  <c r="AT102" i="2"/>
  <c r="AT95" i="3"/>
  <c r="AT96" i="3"/>
  <c r="AT97" i="3"/>
  <c r="AT98" i="3"/>
  <c r="AT99" i="3"/>
  <c r="AT100" i="3"/>
  <c r="AT101" i="3"/>
  <c r="AT102" i="3"/>
  <c r="AT88" i="3"/>
  <c r="AT89" i="3"/>
  <c r="AT89" i="2"/>
  <c r="AT88" i="2"/>
  <c r="AT90" i="2" s="1"/>
  <c r="AT52" i="2"/>
  <c r="AT53" i="2"/>
  <c r="AT54" i="2"/>
  <c r="AT55" i="2"/>
  <c r="AT67" i="2" s="1"/>
  <c r="AT56" i="2"/>
  <c r="AT57" i="2"/>
  <c r="AT58" i="2"/>
  <c r="AT59" i="2"/>
  <c r="AT52" i="3"/>
  <c r="AT53" i="3"/>
  <c r="AT54" i="3"/>
  <c r="AT55" i="3"/>
  <c r="AT56" i="3"/>
  <c r="AT57" i="3"/>
  <c r="AT58" i="3"/>
  <c r="AT59" i="3"/>
  <c r="AT28" i="3"/>
  <c r="AT29" i="3"/>
  <c r="AT30" i="3"/>
  <c r="AT31" i="3"/>
  <c r="AT32" i="3"/>
  <c r="AS32" i="1" s="1"/>
  <c r="AT33" i="3"/>
  <c r="AT34" i="3"/>
  <c r="AT35" i="3"/>
  <c r="AT28" i="2"/>
  <c r="AS28" i="1" s="1"/>
  <c r="AT29" i="2"/>
  <c r="AS29" i="1" s="1"/>
  <c r="AT30" i="2"/>
  <c r="AT31" i="2"/>
  <c r="AT32" i="2"/>
  <c r="AT33" i="2"/>
  <c r="AS33" i="1" s="1"/>
  <c r="AT34" i="2"/>
  <c r="AT35" i="2"/>
  <c r="AT16" i="3"/>
  <c r="AT17" i="3"/>
  <c r="AS17" i="1" s="1"/>
  <c r="AT18" i="3"/>
  <c r="AT19" i="3"/>
  <c r="AT20" i="3"/>
  <c r="AT21" i="3"/>
  <c r="AS21" i="1" s="1"/>
  <c r="AT22" i="3"/>
  <c r="AT23" i="3"/>
  <c r="AU47" i="3" s="1"/>
  <c r="AT16" i="2"/>
  <c r="AU40" i="2" s="1"/>
  <c r="BL40" i="2" s="1"/>
  <c r="AT17" i="2"/>
  <c r="AT18" i="2"/>
  <c r="AT19" i="2"/>
  <c r="AT20" i="2"/>
  <c r="AU44" i="2" s="1"/>
  <c r="BL44" i="2" s="1"/>
  <c r="AT21" i="2"/>
  <c r="AT22" i="2"/>
  <c r="AT23" i="2"/>
  <c r="AU47" i="2" s="1"/>
  <c r="AS108" i="1"/>
  <c r="AT13" i="3"/>
  <c r="AT4" i="3"/>
  <c r="AT5" i="3"/>
  <c r="AT6" i="3"/>
  <c r="AT78" i="3" s="1"/>
  <c r="AT7" i="3"/>
  <c r="AT8" i="3"/>
  <c r="AT9" i="3"/>
  <c r="AT10" i="3"/>
  <c r="AT82" i="3" s="1"/>
  <c r="AT11" i="3"/>
  <c r="AT13" i="2"/>
  <c r="AT4" i="2"/>
  <c r="AT5" i="2"/>
  <c r="AT77" i="2" s="1"/>
  <c r="AT6" i="2"/>
  <c r="AT7" i="2"/>
  <c r="AT79" i="2" s="1"/>
  <c r="AT8" i="2"/>
  <c r="AT9" i="2"/>
  <c r="AT81" i="2" s="1"/>
  <c r="AT10" i="2"/>
  <c r="AT11" i="2"/>
  <c r="AT83" i="2" s="1"/>
  <c r="AS13" i="1" l="1"/>
  <c r="AS59" i="1"/>
  <c r="AT80" i="3"/>
  <c r="AT76" i="3"/>
  <c r="AT103" i="3"/>
  <c r="AS89" i="1"/>
  <c r="AS30" i="1"/>
  <c r="AS5" i="1"/>
  <c r="AS18" i="1"/>
  <c r="AU42" i="2"/>
  <c r="BL42" i="2" s="1"/>
  <c r="AT66" i="2"/>
  <c r="AT103" i="2"/>
  <c r="AT136" i="2"/>
  <c r="AT138" i="2" s="1"/>
  <c r="AS8" i="1"/>
  <c r="AS4" i="1"/>
  <c r="AS9" i="1"/>
  <c r="BK21" i="2"/>
  <c r="AU45" i="2"/>
  <c r="BL45" i="2" s="1"/>
  <c r="BK17" i="2"/>
  <c r="AU41" i="2"/>
  <c r="BL41" i="2" s="1"/>
  <c r="BK21" i="3"/>
  <c r="AU45" i="3"/>
  <c r="BK17" i="3"/>
  <c r="AU41" i="3"/>
  <c r="AT69" i="3"/>
  <c r="AT65" i="3"/>
  <c r="AT69" i="2"/>
  <c r="AT65" i="2"/>
  <c r="AT71" i="2"/>
  <c r="AT136" i="3"/>
  <c r="AS22" i="1"/>
  <c r="AU46" i="2"/>
  <c r="BL46" i="2" s="1"/>
  <c r="BK18" i="3"/>
  <c r="AU42" i="3"/>
  <c r="AT70" i="2"/>
  <c r="BK20" i="3"/>
  <c r="AU44" i="3"/>
  <c r="AS16" i="1"/>
  <c r="BK16" i="3"/>
  <c r="AU40" i="3"/>
  <c r="AT68" i="3"/>
  <c r="AT64" i="3"/>
  <c r="AT68" i="2"/>
  <c r="AT60" i="2"/>
  <c r="AS102" i="1"/>
  <c r="AT114" i="3"/>
  <c r="AS111" i="1"/>
  <c r="AS113" i="1"/>
  <c r="AS112" i="1"/>
  <c r="BK112" i="2"/>
  <c r="BK16" i="2"/>
  <c r="BK22" i="3"/>
  <c r="AU46" i="3"/>
  <c r="AT82" i="2"/>
  <c r="AS6" i="1"/>
  <c r="AS11" i="1"/>
  <c r="AS83" i="1" s="1"/>
  <c r="AS7" i="1"/>
  <c r="AS20" i="1"/>
  <c r="BK19" i="2"/>
  <c r="AU43" i="2"/>
  <c r="BL43" i="2" s="1"/>
  <c r="BK19" i="3"/>
  <c r="AU43" i="3"/>
  <c r="AT71" i="3"/>
  <c r="AT67" i="3"/>
  <c r="AS109" i="1"/>
  <c r="BK20" i="2"/>
  <c r="AT146" i="1"/>
  <c r="AT78" i="2"/>
  <c r="AT66" i="3"/>
  <c r="AT77" i="3"/>
  <c r="AT12" i="3"/>
  <c r="AT14" i="3" s="1"/>
  <c r="AS10" i="1"/>
  <c r="AS34" i="1"/>
  <c r="AS149" i="1" s="1"/>
  <c r="AT24" i="3"/>
  <c r="AT64" i="2"/>
  <c r="AS88" i="1"/>
  <c r="AS90" i="1" s="1"/>
  <c r="AT124" i="3"/>
  <c r="AT36" i="2"/>
  <c r="AT36" i="3"/>
  <c r="AT60" i="3"/>
  <c r="AT76" i="2"/>
  <c r="AT80" i="2"/>
  <c r="AT79" i="3"/>
  <c r="AT83" i="3"/>
  <c r="AT90" i="3"/>
  <c r="BK18" i="2"/>
  <c r="BK22" i="2"/>
  <c r="AT24" i="2"/>
  <c r="AT70" i="3"/>
  <c r="AT81" i="3"/>
  <c r="AT12" i="2"/>
  <c r="AT84" i="2" s="1"/>
  <c r="AT114" i="2"/>
  <c r="BK114" i="2" s="1"/>
  <c r="AT124" i="2"/>
  <c r="AS110" i="1"/>
  <c r="AS35" i="1"/>
  <c r="AS31" i="1"/>
  <c r="AS36" i="1" s="1"/>
  <c r="AS23" i="1"/>
  <c r="AT47" i="1" s="1"/>
  <c r="AS19" i="1"/>
  <c r="AT14" i="2" l="1"/>
  <c r="AS151" i="1"/>
  <c r="AS130" i="1"/>
  <c r="AU48" i="3"/>
  <c r="AT130" i="1"/>
  <c r="AT132" i="1"/>
  <c r="AT128" i="1"/>
  <c r="AT129" i="1"/>
  <c r="AT134" i="1"/>
  <c r="AT140" i="1" s="1"/>
  <c r="AT131" i="1"/>
  <c r="AS134" i="1"/>
  <c r="AS140" i="1" s="1"/>
  <c r="AT133" i="1"/>
  <c r="AS131" i="1"/>
  <c r="BK24" i="2"/>
  <c r="AU48" i="2"/>
  <c r="BL48" i="2" s="1"/>
  <c r="AS129" i="1"/>
  <c r="AS166" i="1"/>
  <c r="AS12" i="1"/>
  <c r="AS135" i="1" s="1"/>
  <c r="AS133" i="1"/>
  <c r="AS132" i="1"/>
  <c r="AS128" i="1"/>
  <c r="AS150" i="1"/>
  <c r="AS71" i="1"/>
  <c r="AT84" i="3"/>
  <c r="AT72" i="2"/>
  <c r="AS14" i="1"/>
  <c r="AS24" i="1"/>
  <c r="AS165" i="1"/>
  <c r="AS114" i="1"/>
  <c r="AT72" i="3"/>
  <c r="AS164" i="1"/>
  <c r="AT138" i="1" l="1"/>
  <c r="AS139" i="1"/>
  <c r="AS138" i="1"/>
  <c r="AT139" i="1"/>
  <c r="AT141" i="1" s="1"/>
  <c r="AS144" i="1"/>
  <c r="AS145" i="1"/>
  <c r="AS143" i="1"/>
  <c r="AS146" i="1" l="1"/>
  <c r="AS141" i="1"/>
  <c r="B89" i="5"/>
  <c r="C89" i="5"/>
  <c r="D89" i="5"/>
  <c r="E89" i="5"/>
  <c r="F89" i="5"/>
  <c r="G89" i="5"/>
  <c r="H89" i="5"/>
  <c r="I89" i="5"/>
  <c r="J89" i="5"/>
  <c r="K89" i="5"/>
  <c r="L89" i="5"/>
  <c r="M89" i="5"/>
  <c r="F90" i="5" l="1"/>
  <c r="G90" i="5"/>
  <c r="H90" i="5"/>
  <c r="I90" i="5"/>
  <c r="J90" i="5"/>
  <c r="K90" i="5"/>
  <c r="L90" i="5"/>
  <c r="M90" i="5"/>
  <c r="A1" i="5"/>
  <c r="F61" i="5"/>
  <c r="G61" i="5"/>
  <c r="H61" i="5"/>
  <c r="I61" i="5"/>
  <c r="J61" i="5"/>
  <c r="K61" i="5"/>
  <c r="L61" i="5"/>
  <c r="M61" i="5"/>
  <c r="F60" i="5"/>
  <c r="G60" i="5"/>
  <c r="H60" i="5"/>
  <c r="I60" i="5"/>
  <c r="J60" i="5"/>
  <c r="K60" i="5"/>
  <c r="L60" i="5"/>
  <c r="M60" i="5"/>
  <c r="B42" i="5"/>
  <c r="C42" i="5"/>
  <c r="D42" i="5"/>
  <c r="E42" i="5"/>
  <c r="F42" i="5"/>
  <c r="G42" i="5"/>
  <c r="H42" i="5"/>
  <c r="I42" i="5"/>
  <c r="J42" i="5"/>
  <c r="K42" i="5"/>
  <c r="L42" i="5"/>
  <c r="M42" i="5"/>
  <c r="F44" i="5"/>
  <c r="G44" i="5"/>
  <c r="H44" i="5"/>
  <c r="I44" i="5"/>
  <c r="J44" i="5"/>
  <c r="K44" i="5"/>
  <c r="L44" i="5"/>
  <c r="M44" i="5"/>
  <c r="F43" i="5"/>
  <c r="G43" i="5"/>
  <c r="H43" i="5"/>
  <c r="I43" i="5"/>
  <c r="J43" i="5"/>
  <c r="K43" i="5"/>
  <c r="L43" i="5"/>
  <c r="M43" i="5"/>
  <c r="T3" i="5"/>
  <c r="U3" i="5"/>
  <c r="V3" i="5"/>
  <c r="W3" i="5"/>
  <c r="X3" i="5"/>
  <c r="Y3" i="5"/>
  <c r="Z3" i="5"/>
  <c r="AA3" i="5"/>
  <c r="AB3" i="5"/>
  <c r="AC3" i="5"/>
  <c r="AD3" i="5"/>
  <c r="AE3" i="5"/>
  <c r="X4" i="5"/>
  <c r="Y4" i="5"/>
  <c r="Z4" i="5"/>
  <c r="AA4" i="5"/>
  <c r="AB4" i="5"/>
  <c r="AC4" i="5"/>
  <c r="AD4" i="5"/>
  <c r="AE4" i="5"/>
  <c r="X5" i="5"/>
  <c r="Y5" i="5"/>
  <c r="Z5" i="5"/>
  <c r="AA5" i="5"/>
  <c r="AB5" i="5"/>
  <c r="AC5" i="5"/>
  <c r="AD5" i="5"/>
  <c r="AE5" i="5"/>
  <c r="X6" i="5"/>
  <c r="Y6" i="5"/>
  <c r="Z6" i="5"/>
  <c r="AA6" i="5"/>
  <c r="AB6" i="5"/>
  <c r="AC6" i="5"/>
  <c r="AD6" i="5"/>
  <c r="AE6" i="5"/>
  <c r="X7" i="5"/>
  <c r="Y7" i="5"/>
  <c r="Z7" i="5"/>
  <c r="AA7" i="5"/>
  <c r="AB7" i="5"/>
  <c r="AC7" i="5"/>
  <c r="AD7" i="5"/>
  <c r="AE7" i="5"/>
  <c r="X8" i="5"/>
  <c r="Y8" i="5"/>
  <c r="Z8" i="5"/>
  <c r="AA8" i="5"/>
  <c r="AB8" i="5"/>
  <c r="AC8" i="5"/>
  <c r="AD8" i="5"/>
  <c r="AE8" i="5"/>
  <c r="X9" i="5"/>
  <c r="Y9" i="5"/>
  <c r="Z9" i="5"/>
  <c r="AA9" i="5"/>
  <c r="AB9" i="5"/>
  <c r="AC9" i="5"/>
  <c r="AD9" i="5"/>
  <c r="AE9" i="5"/>
  <c r="X10" i="5"/>
  <c r="Y10" i="5"/>
  <c r="Z10" i="5"/>
  <c r="AA10" i="5"/>
  <c r="AB10" i="5"/>
  <c r="AC10" i="5"/>
  <c r="AD10" i="5"/>
  <c r="AE10" i="5"/>
  <c r="T11" i="5"/>
  <c r="X11" i="5"/>
  <c r="Y11" i="5"/>
  <c r="Z11" i="5"/>
  <c r="Z12" i="5" s="1"/>
  <c r="AA11" i="5"/>
  <c r="AB11" i="5"/>
  <c r="AC11" i="5"/>
  <c r="AD11" i="5"/>
  <c r="AD12" i="5" s="1"/>
  <c r="AE11" i="5"/>
  <c r="K12" i="5"/>
  <c r="B3" i="5"/>
  <c r="C3" i="5"/>
  <c r="D3" i="5"/>
  <c r="E3" i="5"/>
  <c r="F3" i="5"/>
  <c r="G3" i="5"/>
  <c r="H3" i="5"/>
  <c r="I3" i="5"/>
  <c r="J3" i="5"/>
  <c r="K3" i="5"/>
  <c r="L3" i="5"/>
  <c r="M3" i="5"/>
  <c r="F4" i="5"/>
  <c r="G4" i="5"/>
  <c r="H4" i="5"/>
  <c r="H12" i="5" s="1"/>
  <c r="I4" i="5"/>
  <c r="I12" i="5" s="1"/>
  <c r="J4" i="5"/>
  <c r="J12" i="5" s="1"/>
  <c r="K4" i="5"/>
  <c r="L4" i="5"/>
  <c r="L12" i="5" s="1"/>
  <c r="M4" i="5"/>
  <c r="M12" i="5" s="1"/>
  <c r="F5" i="5"/>
  <c r="G5" i="5"/>
  <c r="H5" i="5"/>
  <c r="I5" i="5"/>
  <c r="J5" i="5"/>
  <c r="K5" i="5"/>
  <c r="L5" i="5"/>
  <c r="M5" i="5"/>
  <c r="F6" i="5"/>
  <c r="G6" i="5"/>
  <c r="H6" i="5"/>
  <c r="I6" i="5"/>
  <c r="J6" i="5"/>
  <c r="K6" i="5"/>
  <c r="L6" i="5"/>
  <c r="M6" i="5"/>
  <c r="F7" i="5"/>
  <c r="G7" i="5"/>
  <c r="H7" i="5"/>
  <c r="I7" i="5"/>
  <c r="J7" i="5"/>
  <c r="K7" i="5"/>
  <c r="L7" i="5"/>
  <c r="M7" i="5"/>
  <c r="F8" i="5"/>
  <c r="G8" i="5"/>
  <c r="H8" i="5"/>
  <c r="I8" i="5"/>
  <c r="J8" i="5"/>
  <c r="K8" i="5"/>
  <c r="L8" i="5"/>
  <c r="M8" i="5"/>
  <c r="F9" i="5"/>
  <c r="G9" i="5"/>
  <c r="H9" i="5"/>
  <c r="I9" i="5"/>
  <c r="J9" i="5"/>
  <c r="K9" i="5"/>
  <c r="L9" i="5"/>
  <c r="M9" i="5"/>
  <c r="F10" i="5"/>
  <c r="G10" i="5"/>
  <c r="H10" i="5"/>
  <c r="I10" i="5"/>
  <c r="J10" i="5"/>
  <c r="K10" i="5"/>
  <c r="L10" i="5"/>
  <c r="M10" i="5"/>
  <c r="B11" i="5"/>
  <c r="F11" i="5"/>
  <c r="G11" i="5"/>
  <c r="H11" i="5"/>
  <c r="I11" i="5"/>
  <c r="J11" i="5"/>
  <c r="K11" i="5"/>
  <c r="L11" i="5"/>
  <c r="M11" i="5"/>
  <c r="AS128" i="3"/>
  <c r="AS129" i="3"/>
  <c r="AS130" i="3"/>
  <c r="AS131" i="3"/>
  <c r="AS132" i="3"/>
  <c r="AS133" i="3"/>
  <c r="AS134" i="3"/>
  <c r="AS135" i="3"/>
  <c r="AS128" i="2"/>
  <c r="AS129" i="2"/>
  <c r="AS130" i="2"/>
  <c r="AS131" i="2"/>
  <c r="AS132" i="2"/>
  <c r="AS133" i="2"/>
  <c r="AS134" i="2"/>
  <c r="AS135" i="2"/>
  <c r="AS121" i="3"/>
  <c r="AS120" i="3"/>
  <c r="AS122" i="3"/>
  <c r="AS123" i="3"/>
  <c r="AS118" i="3"/>
  <c r="AS121" i="2"/>
  <c r="AS120" i="2"/>
  <c r="AS122" i="2"/>
  <c r="AS123" i="2"/>
  <c r="AS118" i="2"/>
  <c r="AS107" i="3"/>
  <c r="AS108" i="3"/>
  <c r="AS109" i="3"/>
  <c r="AS110" i="3"/>
  <c r="AS111" i="3"/>
  <c r="AS112" i="3"/>
  <c r="AS113" i="3"/>
  <c r="AS107" i="2"/>
  <c r="AS108" i="2"/>
  <c r="AS109" i="2"/>
  <c r="AS110" i="2"/>
  <c r="AS111" i="2"/>
  <c r="AS112" i="2"/>
  <c r="AS113" i="2"/>
  <c r="BD102" i="1"/>
  <c r="BC102" i="1"/>
  <c r="AS95" i="3"/>
  <c r="AS96" i="3"/>
  <c r="AS97" i="3"/>
  <c r="AS98" i="3"/>
  <c r="AS99" i="3"/>
  <c r="AS100" i="3"/>
  <c r="AS101" i="3"/>
  <c r="AS102" i="3"/>
  <c r="AS95" i="2"/>
  <c r="AS96" i="2"/>
  <c r="AS97" i="2"/>
  <c r="AS98" i="2"/>
  <c r="AS99" i="2"/>
  <c r="AS100" i="2"/>
  <c r="AS101" i="2"/>
  <c r="AS102" i="2"/>
  <c r="AS89" i="2"/>
  <c r="AS88" i="2"/>
  <c r="AS89" i="3"/>
  <c r="AS88" i="3"/>
  <c r="AS52" i="3"/>
  <c r="AS53" i="3"/>
  <c r="AS54" i="3"/>
  <c r="AS55" i="3"/>
  <c r="AS56" i="3"/>
  <c r="AS57" i="3"/>
  <c r="AS58" i="3"/>
  <c r="AS59" i="3"/>
  <c r="AS52" i="2"/>
  <c r="AS53" i="2"/>
  <c r="AS54" i="2"/>
  <c r="AS55" i="2"/>
  <c r="AS56" i="2"/>
  <c r="AS57" i="2"/>
  <c r="AS58" i="2"/>
  <c r="AS59" i="2"/>
  <c r="AC12" i="5" l="1"/>
  <c r="AB12" i="5"/>
  <c r="AE12" i="5"/>
  <c r="AA12" i="5"/>
  <c r="AS124" i="3"/>
  <c r="F12" i="5"/>
  <c r="AR88" i="1"/>
  <c r="AR90" i="1" s="1"/>
  <c r="AS103" i="2"/>
  <c r="AS103" i="3"/>
  <c r="AR89" i="1"/>
  <c r="AS124" i="2"/>
  <c r="AS136" i="3"/>
  <c r="AS90" i="2"/>
  <c r="AS136" i="2"/>
  <c r="Y12" i="5"/>
  <c r="G12" i="5"/>
  <c r="X12" i="5"/>
  <c r="AS60" i="2"/>
  <c r="AR102" i="1"/>
  <c r="BB102" i="1" s="1"/>
  <c r="AS114" i="2"/>
  <c r="AR107" i="1"/>
  <c r="BB107" i="1" s="1"/>
  <c r="AR59" i="1"/>
  <c r="BB59" i="1" s="1"/>
  <c r="AS60" i="3"/>
  <c r="AR113" i="1"/>
  <c r="BB113" i="1" s="1"/>
  <c r="AR111" i="1"/>
  <c r="BB111" i="1" s="1"/>
  <c r="AS90" i="3"/>
  <c r="AR109" i="1"/>
  <c r="BB109" i="1" s="1"/>
  <c r="AR108" i="1"/>
  <c r="AR112" i="1"/>
  <c r="AS114" i="3"/>
  <c r="AR110" i="1"/>
  <c r="BB110" i="1" s="1"/>
  <c r="BB108" i="1"/>
  <c r="BB112" i="1"/>
  <c r="B2" i="1"/>
  <c r="AS28" i="2"/>
  <c r="AS29" i="2"/>
  <c r="AS65" i="2" s="1"/>
  <c r="AS30" i="2"/>
  <c r="AS66" i="2" s="1"/>
  <c r="AS31" i="2"/>
  <c r="AS67" i="2" s="1"/>
  <c r="AS32" i="2"/>
  <c r="AS68" i="2" s="1"/>
  <c r="AS33" i="2"/>
  <c r="AS34" i="2"/>
  <c r="AS70" i="2" s="1"/>
  <c r="AS35" i="2"/>
  <c r="AS71" i="2" s="1"/>
  <c r="AS28" i="3"/>
  <c r="AS29" i="3"/>
  <c r="AS65" i="3" s="1"/>
  <c r="AS30" i="3"/>
  <c r="AS31" i="3"/>
  <c r="AS32" i="3"/>
  <c r="AS68" i="3" s="1"/>
  <c r="AS33" i="3"/>
  <c r="AS69" i="3" s="1"/>
  <c r="AS34" i="3"/>
  <c r="AS70" i="3" s="1"/>
  <c r="AS35" i="3"/>
  <c r="AR35" i="1" s="1"/>
  <c r="AS16" i="3"/>
  <c r="AS17" i="3"/>
  <c r="AS18" i="3"/>
  <c r="AT42" i="3" s="1"/>
  <c r="AS19" i="3"/>
  <c r="AS20" i="3"/>
  <c r="AS21" i="3"/>
  <c r="AS22" i="3"/>
  <c r="AT46" i="3" s="1"/>
  <c r="AS23" i="3"/>
  <c r="AS16" i="2"/>
  <c r="AS17" i="2"/>
  <c r="AS18" i="2"/>
  <c r="AS19" i="2"/>
  <c r="AT43" i="2" s="1"/>
  <c r="BK43" i="2" s="1"/>
  <c r="AS20" i="2"/>
  <c r="AS21" i="2"/>
  <c r="AS22" i="2"/>
  <c r="AS23" i="2"/>
  <c r="AT47" i="2" s="1"/>
  <c r="AS13" i="3"/>
  <c r="AS13" i="2"/>
  <c r="AS4" i="3"/>
  <c r="AS5" i="3"/>
  <c r="AS6" i="3"/>
  <c r="AS7" i="3"/>
  <c r="AS8" i="3"/>
  <c r="AS9" i="3"/>
  <c r="AS10" i="3"/>
  <c r="AS11" i="3"/>
  <c r="AS4" i="2"/>
  <c r="AS5" i="2"/>
  <c r="AS6" i="2"/>
  <c r="AS7" i="2"/>
  <c r="AS8" i="2"/>
  <c r="AS9" i="2"/>
  <c r="AS10" i="2"/>
  <c r="AS11" i="2"/>
  <c r="BJ16" i="2" l="1"/>
  <c r="AT40" i="2"/>
  <c r="BK40" i="2" s="1"/>
  <c r="AR23" i="1"/>
  <c r="AT47" i="3"/>
  <c r="AR16" i="1"/>
  <c r="BJ20" i="2"/>
  <c r="AT44" i="2"/>
  <c r="BK44" i="2" s="1"/>
  <c r="BJ19" i="3"/>
  <c r="AT43" i="3"/>
  <c r="BJ22" i="2"/>
  <c r="AT46" i="2"/>
  <c r="BK46" i="2" s="1"/>
  <c r="BJ18" i="2"/>
  <c r="AT42" i="2"/>
  <c r="BK42" i="2" s="1"/>
  <c r="AR20" i="1"/>
  <c r="AR33" i="1"/>
  <c r="BB33" i="1" s="1"/>
  <c r="BJ20" i="3"/>
  <c r="AT44" i="3"/>
  <c r="AT40" i="3"/>
  <c r="AS24" i="3"/>
  <c r="AT48" i="3" s="1"/>
  <c r="BJ21" i="2"/>
  <c r="AT45" i="2"/>
  <c r="BK45" i="2" s="1"/>
  <c r="BJ17" i="2"/>
  <c r="AT41" i="2"/>
  <c r="BK41" i="2" s="1"/>
  <c r="BJ21" i="3"/>
  <c r="AT45" i="3"/>
  <c r="BJ17" i="3"/>
  <c r="AT41" i="3"/>
  <c r="BJ19" i="2"/>
  <c r="AR28" i="1"/>
  <c r="AS36" i="3"/>
  <c r="AS72" i="3" s="1"/>
  <c r="C2" i="3"/>
  <c r="C2" i="2"/>
  <c r="AS81" i="3"/>
  <c r="W9" i="5"/>
  <c r="AS76" i="3"/>
  <c r="W4" i="5"/>
  <c r="AR18" i="1"/>
  <c r="BB18" i="1" s="1"/>
  <c r="AR151" i="1"/>
  <c r="AR29" i="1"/>
  <c r="AS69" i="2"/>
  <c r="AS77" i="2"/>
  <c r="E5" i="5"/>
  <c r="AS77" i="3"/>
  <c r="W5" i="5"/>
  <c r="AS36" i="2"/>
  <c r="AS72" i="2" s="1"/>
  <c r="AS76" i="2"/>
  <c r="E4" i="5"/>
  <c r="AR22" i="1"/>
  <c r="BB22" i="1" s="1"/>
  <c r="AR11" i="1"/>
  <c r="AR83" i="1" s="1"/>
  <c r="E11" i="5"/>
  <c r="AS83" i="2"/>
  <c r="E7" i="5"/>
  <c r="AS79" i="2"/>
  <c r="AS83" i="3"/>
  <c r="W11" i="5"/>
  <c r="AS79" i="3"/>
  <c r="W7" i="5"/>
  <c r="AR4" i="1"/>
  <c r="AS64" i="2"/>
  <c r="AS81" i="2"/>
  <c r="E9" i="5"/>
  <c r="AS80" i="2"/>
  <c r="E8" i="5"/>
  <c r="AS80" i="3"/>
  <c r="W8" i="5"/>
  <c r="AR10" i="1"/>
  <c r="E10" i="5"/>
  <c r="AS82" i="2"/>
  <c r="E6" i="5"/>
  <c r="AS78" i="2"/>
  <c r="AS82" i="3"/>
  <c r="W10" i="5"/>
  <c r="AS78" i="3"/>
  <c r="W6" i="5"/>
  <c r="AS24" i="2"/>
  <c r="AT48" i="2" s="1"/>
  <c r="BK48" i="2" s="1"/>
  <c r="E44" i="5"/>
  <c r="AS12" i="3"/>
  <c r="AS84" i="3" s="1"/>
  <c r="AR7" i="1"/>
  <c r="AS71" i="3"/>
  <c r="AR8" i="1"/>
  <c r="AR17" i="1"/>
  <c r="BB17" i="1" s="1"/>
  <c r="AR21" i="1"/>
  <c r="BJ16" i="3"/>
  <c r="BJ18" i="3"/>
  <c r="BJ22" i="3"/>
  <c r="AR30" i="1"/>
  <c r="BB30" i="1" s="1"/>
  <c r="AR34" i="1"/>
  <c r="BB34" i="1" s="1"/>
  <c r="AS67" i="3"/>
  <c r="AR5" i="1"/>
  <c r="AR9" i="1"/>
  <c r="AR31" i="1"/>
  <c r="BB31" i="1" s="1"/>
  <c r="AS64" i="3"/>
  <c r="AS66" i="3"/>
  <c r="AR6" i="1"/>
  <c r="AR19" i="1"/>
  <c r="BB19" i="1" s="1"/>
  <c r="AR32" i="1"/>
  <c r="AR71" i="1"/>
  <c r="BB16" i="1"/>
  <c r="BB20" i="1"/>
  <c r="BB28" i="1"/>
  <c r="BB21" i="1"/>
  <c r="BB35" i="1"/>
  <c r="AS12" i="2"/>
  <c r="AS84" i="2" s="1"/>
  <c r="AR13" i="1"/>
  <c r="AR131" i="1" l="1"/>
  <c r="W12" i="5"/>
  <c r="BB23" i="1"/>
  <c r="AS47" i="1"/>
  <c r="BB11" i="1"/>
  <c r="AR24" i="1"/>
  <c r="AR143" i="1" s="1"/>
  <c r="AR129" i="1"/>
  <c r="AR132" i="1"/>
  <c r="AR130" i="1"/>
  <c r="AR133" i="1"/>
  <c r="AR128" i="1"/>
  <c r="AR134" i="1"/>
  <c r="AC48" i="2"/>
  <c r="AC43" i="2"/>
  <c r="AC46" i="2"/>
  <c r="AC42" i="2"/>
  <c r="AC44" i="2"/>
  <c r="AC45" i="2"/>
  <c r="AC41" i="2"/>
  <c r="AC40" i="2"/>
  <c r="AC43" i="3"/>
  <c r="AC44" i="3"/>
  <c r="AC40" i="3"/>
  <c r="AC46" i="3"/>
  <c r="AC42" i="3"/>
  <c r="AC45" i="3"/>
  <c r="AC41" i="3"/>
  <c r="AR144" i="1"/>
  <c r="E43" i="5"/>
  <c r="BJ24" i="2"/>
  <c r="AR145" i="1"/>
  <c r="AS14" i="2"/>
  <c r="BB32" i="1"/>
  <c r="AR149" i="1"/>
  <c r="AR164" i="1"/>
  <c r="BB29" i="1"/>
  <c r="AR150" i="1"/>
  <c r="AR165" i="1"/>
  <c r="AR166" i="1"/>
  <c r="AS14" i="3"/>
  <c r="E61" i="5" s="1"/>
  <c r="AR12" i="1"/>
  <c r="AR135" i="1" s="1"/>
  <c r="E12" i="5"/>
  <c r="AR36" i="1"/>
  <c r="BB36" i="1" s="1"/>
  <c r="BB24" i="1"/>
  <c r="C6" i="4"/>
  <c r="E6" i="4" s="1"/>
  <c r="C5" i="4"/>
  <c r="E5" i="4" s="1"/>
  <c r="E90" i="5" l="1"/>
  <c r="AR146" i="1"/>
  <c r="AR14" i="1"/>
  <c r="C4" i="4" s="1"/>
  <c r="E4" i="4" s="1"/>
  <c r="E60" i="5"/>
  <c r="AR120" i="3" l="1"/>
  <c r="AR121" i="3"/>
  <c r="AR122" i="3"/>
  <c r="AR118" i="3"/>
  <c r="AR124" i="3" s="1"/>
  <c r="AR120" i="2"/>
  <c r="AR121" i="2"/>
  <c r="AR122" i="2"/>
  <c r="AR118" i="2"/>
  <c r="AR124" i="2" s="1"/>
  <c r="AR137" i="2"/>
  <c r="AR128" i="3"/>
  <c r="AR129" i="3"/>
  <c r="AR130" i="3"/>
  <c r="AR131" i="3"/>
  <c r="AR132" i="3"/>
  <c r="AR133" i="3"/>
  <c r="AR134" i="3"/>
  <c r="AR135" i="3"/>
  <c r="AR95" i="3"/>
  <c r="AR96" i="3"/>
  <c r="AR97" i="3"/>
  <c r="AR98" i="3"/>
  <c r="AR99" i="3"/>
  <c r="AR100" i="3"/>
  <c r="AR101" i="3"/>
  <c r="AR102" i="3"/>
  <c r="AR128" i="2"/>
  <c r="AR129" i="2"/>
  <c r="AR130" i="2"/>
  <c r="AR131" i="2"/>
  <c r="AR132" i="2"/>
  <c r="AR133" i="2"/>
  <c r="AR134" i="2"/>
  <c r="AR135" i="2"/>
  <c r="AR95" i="2"/>
  <c r="AR96" i="2"/>
  <c r="AR97" i="2"/>
  <c r="AR98" i="2"/>
  <c r="AR99" i="2"/>
  <c r="AR100" i="2"/>
  <c r="AR101" i="2"/>
  <c r="AR102" i="2"/>
  <c r="AQ102" i="1" s="1"/>
  <c r="AR52" i="3"/>
  <c r="AR53" i="3"/>
  <c r="AR54" i="3"/>
  <c r="AR55" i="3"/>
  <c r="AR56" i="3"/>
  <c r="AR57" i="3"/>
  <c r="AR58" i="3"/>
  <c r="AR59" i="3"/>
  <c r="AR52" i="2"/>
  <c r="AR53" i="2"/>
  <c r="AR54" i="2"/>
  <c r="AR55" i="2"/>
  <c r="AR56" i="2"/>
  <c r="AR57" i="2"/>
  <c r="AR58" i="2"/>
  <c r="AR59" i="2"/>
  <c r="AR113" i="3"/>
  <c r="AR111" i="2"/>
  <c r="BI111" i="2" s="1"/>
  <c r="AR112" i="2"/>
  <c r="BI112" i="2" s="1"/>
  <c r="AR113" i="2"/>
  <c r="AR111" i="3"/>
  <c r="AR112" i="3"/>
  <c r="AR110" i="3"/>
  <c r="AR109" i="3"/>
  <c r="AR108" i="3"/>
  <c r="AR107" i="3"/>
  <c r="AR110" i="2"/>
  <c r="AR109" i="2"/>
  <c r="AR108" i="2"/>
  <c r="AR107" i="2"/>
  <c r="BI107" i="2" s="1"/>
  <c r="AR89" i="3"/>
  <c r="AR88" i="3"/>
  <c r="AR89" i="2"/>
  <c r="AR88" i="2"/>
  <c r="AR28" i="3"/>
  <c r="AR36" i="3" s="1"/>
  <c r="AR29" i="3"/>
  <c r="AR30" i="3"/>
  <c r="AR31" i="3"/>
  <c r="AR32" i="3"/>
  <c r="AR33" i="3"/>
  <c r="AR34" i="3"/>
  <c r="AR35" i="3"/>
  <c r="AR28" i="2"/>
  <c r="AR29" i="2"/>
  <c r="AQ29" i="1" s="1"/>
  <c r="AR30" i="2"/>
  <c r="AQ30" i="1" s="1"/>
  <c r="AR31" i="2"/>
  <c r="AR32" i="2"/>
  <c r="AR33" i="2"/>
  <c r="AQ33" i="1" s="1"/>
  <c r="AR34" i="2"/>
  <c r="AQ34" i="1" s="1"/>
  <c r="AR35" i="2"/>
  <c r="AR16" i="3"/>
  <c r="AR17" i="3"/>
  <c r="AR18" i="3"/>
  <c r="AR19" i="3"/>
  <c r="AR20" i="3"/>
  <c r="AR21" i="3"/>
  <c r="AR22" i="3"/>
  <c r="AR23" i="3"/>
  <c r="AS47" i="3" s="1"/>
  <c r="AR16" i="2"/>
  <c r="AR17" i="2"/>
  <c r="AR18" i="2"/>
  <c r="AQ18" i="1" s="1"/>
  <c r="AR19" i="2"/>
  <c r="AR20" i="2"/>
  <c r="AR21" i="2"/>
  <c r="AR22" i="2"/>
  <c r="AR23" i="2"/>
  <c r="AR13" i="3"/>
  <c r="AR4" i="3"/>
  <c r="AR5" i="3"/>
  <c r="AR6" i="3"/>
  <c r="V6" i="5" s="1"/>
  <c r="AR7" i="3"/>
  <c r="AR8" i="3"/>
  <c r="AR9" i="3"/>
  <c r="AR10" i="3"/>
  <c r="V10" i="5" s="1"/>
  <c r="AR11" i="3"/>
  <c r="AR13" i="2"/>
  <c r="AR4" i="2"/>
  <c r="D4" i="5" s="1"/>
  <c r="AR5" i="2"/>
  <c r="AR6" i="2"/>
  <c r="AR7" i="2"/>
  <c r="AR8" i="2"/>
  <c r="D8" i="5" s="1"/>
  <c r="AR9" i="2"/>
  <c r="AR10" i="2"/>
  <c r="AR11" i="2"/>
  <c r="AQ89" i="1" l="1"/>
  <c r="AR103" i="3"/>
  <c r="AQ13" i="1"/>
  <c r="AQ113" i="1"/>
  <c r="AQ108" i="1"/>
  <c r="BI108" i="2"/>
  <c r="AR68" i="2"/>
  <c r="AR103" i="2"/>
  <c r="AQ110" i="1"/>
  <c r="BI110" i="2"/>
  <c r="AQ109" i="1"/>
  <c r="BI109" i="2"/>
  <c r="AQ8" i="1"/>
  <c r="V8" i="5"/>
  <c r="AR12" i="3"/>
  <c r="V4" i="5"/>
  <c r="AQ21" i="1"/>
  <c r="BI21" i="2"/>
  <c r="AS45" i="2"/>
  <c r="BJ45" i="2" s="1"/>
  <c r="AQ17" i="1"/>
  <c r="BB41" i="1" s="1"/>
  <c r="BI17" i="2"/>
  <c r="AS41" i="2"/>
  <c r="BJ41" i="2" s="1"/>
  <c r="AR90" i="2"/>
  <c r="AR70" i="2"/>
  <c r="AR66" i="2"/>
  <c r="AQ20" i="1"/>
  <c r="BI20" i="2"/>
  <c r="AS44" i="2"/>
  <c r="BJ44" i="2" s="1"/>
  <c r="AQ16" i="1"/>
  <c r="BB40" i="1" s="1"/>
  <c r="BI16" i="2"/>
  <c r="AS40" i="2"/>
  <c r="BJ40" i="2" s="1"/>
  <c r="AR24" i="3"/>
  <c r="D44" i="5" s="1"/>
  <c r="AR69" i="2"/>
  <c r="AR65" i="2"/>
  <c r="AR76" i="2"/>
  <c r="AQ7" i="1"/>
  <c r="D7" i="5"/>
  <c r="AR78" i="2"/>
  <c r="D6" i="5"/>
  <c r="AR83" i="3"/>
  <c r="V11" i="5"/>
  <c r="AR77" i="2"/>
  <c r="D5" i="5"/>
  <c r="AQ23" i="1"/>
  <c r="AR47" i="1" s="1"/>
  <c r="AS47" i="2"/>
  <c r="BI19" i="2"/>
  <c r="AS43" i="2"/>
  <c r="BJ43" i="2" s="1"/>
  <c r="AR36" i="2"/>
  <c r="AR72" i="2" s="1"/>
  <c r="AQ32" i="1"/>
  <c r="AR60" i="2"/>
  <c r="AR80" i="2"/>
  <c r="AR83" i="2"/>
  <c r="D11" i="5"/>
  <c r="AR82" i="2"/>
  <c r="D10" i="5"/>
  <c r="AR79" i="3"/>
  <c r="V7" i="5"/>
  <c r="AR81" i="2"/>
  <c r="D9" i="5"/>
  <c r="D12" i="5"/>
  <c r="AR81" i="3"/>
  <c r="V9" i="5"/>
  <c r="AR77" i="3"/>
  <c r="V5" i="5"/>
  <c r="BI22" i="2"/>
  <c r="AS46" i="2"/>
  <c r="BJ46" i="2" s="1"/>
  <c r="BI18" i="2"/>
  <c r="AS42" i="2"/>
  <c r="BJ42" i="2" s="1"/>
  <c r="AQ35" i="1"/>
  <c r="AQ31" i="1"/>
  <c r="AQ28" i="1"/>
  <c r="AR71" i="2"/>
  <c r="AR67" i="2"/>
  <c r="AR64" i="2"/>
  <c r="AQ59" i="1"/>
  <c r="AR136" i="2"/>
  <c r="AR138" i="2" s="1"/>
  <c r="AQ112" i="1"/>
  <c r="BI22" i="3"/>
  <c r="AS46" i="3"/>
  <c r="BI18" i="3"/>
  <c r="AS42" i="3"/>
  <c r="AQ22" i="1"/>
  <c r="AR69" i="3"/>
  <c r="AR65" i="3"/>
  <c r="AR80" i="3"/>
  <c r="AR82" i="3"/>
  <c r="AR78" i="3"/>
  <c r="AQ4" i="1"/>
  <c r="BI21" i="3"/>
  <c r="AS45" i="3"/>
  <c r="BI17" i="3"/>
  <c r="AS41" i="3"/>
  <c r="AR68" i="3"/>
  <c r="AR64" i="3"/>
  <c r="AR136" i="3"/>
  <c r="BI19" i="3"/>
  <c r="AS43" i="3"/>
  <c r="BI20" i="3"/>
  <c r="AS44" i="3"/>
  <c r="BI16" i="3"/>
  <c r="AS40" i="3"/>
  <c r="AR70" i="3"/>
  <c r="AR66" i="3"/>
  <c r="AR71" i="3"/>
  <c r="AR67" i="3"/>
  <c r="AR76" i="3"/>
  <c r="BB42" i="1"/>
  <c r="BB46" i="1"/>
  <c r="BB45" i="1"/>
  <c r="BB44" i="1"/>
  <c r="AQ36" i="1"/>
  <c r="AQ151" i="1"/>
  <c r="AQ149" i="1"/>
  <c r="AQ11" i="1"/>
  <c r="AQ83" i="1" s="1"/>
  <c r="AR79" i="2"/>
  <c r="AQ5" i="1"/>
  <c r="AQ9" i="1"/>
  <c r="AR24" i="2"/>
  <c r="AQ19" i="1"/>
  <c r="AR60" i="3"/>
  <c r="AR12" i="2"/>
  <c r="AQ88" i="1"/>
  <c r="AQ90" i="1" s="1"/>
  <c r="AQ111" i="1"/>
  <c r="AQ71" i="1"/>
  <c r="AQ6" i="1"/>
  <c r="AQ10" i="1"/>
  <c r="AR90" i="3"/>
  <c r="AQ107" i="1"/>
  <c r="AR114" i="2"/>
  <c r="BI114" i="2" s="1"/>
  <c r="AR114" i="3"/>
  <c r="AR14" i="3"/>
  <c r="D61" i="5" s="1"/>
  <c r="BB47" i="1" l="1"/>
  <c r="AQ166" i="1"/>
  <c r="AR140" i="1"/>
  <c r="V12" i="5"/>
  <c r="D43" i="5"/>
  <c r="BI24" i="2"/>
  <c r="AS48" i="2"/>
  <c r="BJ48" i="2" s="1"/>
  <c r="AQ133" i="1"/>
  <c r="AQ164" i="1"/>
  <c r="AS48" i="3"/>
  <c r="BB43" i="1"/>
  <c r="AQ24" i="1"/>
  <c r="AQ145" i="1" s="1"/>
  <c r="AQ12" i="1"/>
  <c r="AQ129" i="1"/>
  <c r="AR84" i="2"/>
  <c r="AR14" i="2"/>
  <c r="AQ114" i="1"/>
  <c r="AR72" i="3"/>
  <c r="AQ128" i="1"/>
  <c r="AQ165" i="1"/>
  <c r="AR84" i="3"/>
  <c r="AQ132" i="1"/>
  <c r="AQ134" i="1"/>
  <c r="AQ131" i="1"/>
  <c r="AQ150" i="1"/>
  <c r="AQ130" i="1"/>
  <c r="BU48" i="2"/>
  <c r="BU46" i="2"/>
  <c r="BU45" i="2"/>
  <c r="BU44" i="2"/>
  <c r="BU43" i="2"/>
  <c r="BU42" i="2"/>
  <c r="BU41" i="2"/>
  <c r="BU40" i="2"/>
  <c r="AQ128" i="3"/>
  <c r="AQ129" i="3"/>
  <c r="AQ130" i="3"/>
  <c r="AQ131" i="3"/>
  <c r="AQ132" i="3"/>
  <c r="AQ133" i="3"/>
  <c r="AQ134" i="3"/>
  <c r="AQ135" i="3"/>
  <c r="AQ113" i="3"/>
  <c r="AQ111" i="3"/>
  <c r="AQ112" i="3"/>
  <c r="AQ110" i="3"/>
  <c r="AQ109" i="3"/>
  <c r="AQ108" i="3"/>
  <c r="AQ107" i="3"/>
  <c r="AQ113" i="2"/>
  <c r="AQ144" i="1" l="1"/>
  <c r="AQ143" i="1"/>
  <c r="AR139" i="1"/>
  <c r="AR138" i="1"/>
  <c r="D60" i="5"/>
  <c r="BB48" i="1"/>
  <c r="D90" i="5"/>
  <c r="AQ146" i="1"/>
  <c r="AQ14" i="1"/>
  <c r="AQ135" i="1"/>
  <c r="AQ114" i="3"/>
  <c r="AQ136" i="3"/>
  <c r="AQ95" i="3"/>
  <c r="AQ96" i="3"/>
  <c r="AQ97" i="3"/>
  <c r="AQ98" i="3"/>
  <c r="AQ99" i="3"/>
  <c r="AQ100" i="3"/>
  <c r="AQ101" i="3"/>
  <c r="AQ102" i="3"/>
  <c r="AQ95" i="2"/>
  <c r="AQ96" i="2"/>
  <c r="AQ97" i="2"/>
  <c r="AQ98" i="2"/>
  <c r="AQ99" i="2"/>
  <c r="AQ100" i="2"/>
  <c r="AQ101" i="2"/>
  <c r="AQ102" i="2"/>
  <c r="AP102" i="1" s="1"/>
  <c r="AQ135" i="2"/>
  <c r="AP113" i="1"/>
  <c r="AQ52" i="3"/>
  <c r="AQ53" i="3"/>
  <c r="AQ54" i="3"/>
  <c r="AQ55" i="3"/>
  <c r="AQ56" i="3"/>
  <c r="AQ57" i="3"/>
  <c r="AQ58" i="3"/>
  <c r="AQ59" i="3"/>
  <c r="AQ52" i="2"/>
  <c r="AQ53" i="2"/>
  <c r="AQ54" i="2"/>
  <c r="AQ55" i="2"/>
  <c r="AQ56" i="2"/>
  <c r="AQ57" i="2"/>
  <c r="AQ58" i="2"/>
  <c r="AQ59" i="2"/>
  <c r="AQ4" i="3"/>
  <c r="U4" i="5" s="1"/>
  <c r="AQ5" i="3"/>
  <c r="U5" i="5" s="1"/>
  <c r="AQ6" i="3"/>
  <c r="U6" i="5" s="1"/>
  <c r="AQ7" i="3"/>
  <c r="U7" i="5" s="1"/>
  <c r="AQ8" i="3"/>
  <c r="U8" i="5" s="1"/>
  <c r="AQ9" i="3"/>
  <c r="U9" i="5" s="1"/>
  <c r="AQ10" i="3"/>
  <c r="U10" i="5" s="1"/>
  <c r="AQ11" i="3"/>
  <c r="AQ4" i="2"/>
  <c r="C4" i="5" s="1"/>
  <c r="AQ5" i="2"/>
  <c r="C5" i="5" s="1"/>
  <c r="AQ6" i="2"/>
  <c r="C6" i="5" s="1"/>
  <c r="AQ7" i="2"/>
  <c r="C7" i="5" s="1"/>
  <c r="AQ8" i="2"/>
  <c r="C8" i="5" s="1"/>
  <c r="AQ9" i="2"/>
  <c r="C9" i="5" s="1"/>
  <c r="AQ10" i="2"/>
  <c r="C10" i="5" s="1"/>
  <c r="AQ11" i="2"/>
  <c r="C11" i="5" s="1"/>
  <c r="AR141" i="1" l="1"/>
  <c r="AQ83" i="3"/>
  <c r="U11" i="5"/>
  <c r="U12" i="5" s="1"/>
  <c r="C12" i="5"/>
  <c r="BA102" i="1"/>
  <c r="BE102" i="1"/>
  <c r="AQ60" i="2"/>
  <c r="AQ103" i="3"/>
  <c r="AP11" i="1"/>
  <c r="BE11" i="1" s="1"/>
  <c r="AQ103" i="2"/>
  <c r="AQ12" i="2"/>
  <c r="AQ60" i="3"/>
  <c r="AQ12" i="3"/>
  <c r="AQ83" i="2"/>
  <c r="AP59" i="1"/>
  <c r="AQ88" i="3"/>
  <c r="AQ89" i="3"/>
  <c r="AQ88" i="2"/>
  <c r="AQ89" i="2"/>
  <c r="BA59" i="1" l="1"/>
  <c r="BE59" i="1"/>
  <c r="BA11" i="1"/>
  <c r="AP83" i="1"/>
  <c r="AQ90" i="3"/>
  <c r="AQ109" i="2"/>
  <c r="AQ110" i="2"/>
  <c r="AQ111" i="2"/>
  <c r="AQ112" i="2"/>
  <c r="AQ107" i="2"/>
  <c r="AQ108" i="2"/>
  <c r="AQ120" i="3"/>
  <c r="AQ121" i="3"/>
  <c r="AQ122" i="3"/>
  <c r="AQ123" i="3"/>
  <c r="AQ118" i="3"/>
  <c r="AQ119" i="2"/>
  <c r="AQ120" i="2"/>
  <c r="AQ121" i="2"/>
  <c r="AQ122" i="2"/>
  <c r="AQ123" i="2"/>
  <c r="AQ118" i="2"/>
  <c r="AQ90" i="2"/>
  <c r="AP89" i="1"/>
  <c r="AP88" i="1"/>
  <c r="AQ28" i="3"/>
  <c r="AQ29" i="3"/>
  <c r="AQ30" i="3"/>
  <c r="AQ31" i="3"/>
  <c r="AQ32" i="3"/>
  <c r="AQ33" i="3"/>
  <c r="AQ34" i="3"/>
  <c r="AQ35" i="3"/>
  <c r="AQ28" i="2"/>
  <c r="AQ29" i="2"/>
  <c r="AQ30" i="2"/>
  <c r="AQ31" i="2"/>
  <c r="AQ32" i="2"/>
  <c r="AQ33" i="2"/>
  <c r="AQ34" i="2"/>
  <c r="AQ35" i="2"/>
  <c r="AQ36" i="3" l="1"/>
  <c r="AQ36" i="2"/>
  <c r="AQ114" i="2"/>
  <c r="AQ71" i="3"/>
  <c r="AP111" i="1"/>
  <c r="AP108" i="1"/>
  <c r="AP110" i="1"/>
  <c r="AP35" i="1"/>
  <c r="AQ71" i="2"/>
  <c r="AQ124" i="3"/>
  <c r="AQ124" i="2"/>
  <c r="AP107" i="1"/>
  <c r="AP112" i="1"/>
  <c r="AP109" i="1"/>
  <c r="AP90" i="1"/>
  <c r="AP114" i="1" l="1"/>
  <c r="BE35" i="1"/>
  <c r="BA35" i="1"/>
  <c r="AP71" i="1"/>
  <c r="AP34" i="1"/>
  <c r="AP30" i="1"/>
  <c r="AP32" i="1"/>
  <c r="AQ16" i="3"/>
  <c r="AQ17" i="3"/>
  <c r="AQ18" i="3"/>
  <c r="AQ19" i="3"/>
  <c r="AQ20" i="3"/>
  <c r="AQ21" i="3"/>
  <c r="AQ22" i="3"/>
  <c r="AQ23" i="3"/>
  <c r="AQ16" i="2"/>
  <c r="AR40" i="2" s="1"/>
  <c r="BI40" i="2" s="1"/>
  <c r="AQ17" i="2"/>
  <c r="AQ18" i="2"/>
  <c r="AQ19" i="2"/>
  <c r="AQ20" i="2"/>
  <c r="AQ21" i="2"/>
  <c r="AQ22" i="2"/>
  <c r="AQ23" i="2"/>
  <c r="AR40" i="3" l="1"/>
  <c r="AQ24" i="3"/>
  <c r="C44" i="5" s="1"/>
  <c r="AR47" i="3"/>
  <c r="AQ47" i="3"/>
  <c r="AR47" i="2"/>
  <c r="AQ47" i="2"/>
  <c r="BH21" i="2"/>
  <c r="AR45" i="2"/>
  <c r="BI45" i="2" s="1"/>
  <c r="BH21" i="3"/>
  <c r="AR45" i="3"/>
  <c r="BH17" i="3"/>
  <c r="AR41" i="3"/>
  <c r="BH20" i="2"/>
  <c r="AR44" i="2"/>
  <c r="BI44" i="2" s="1"/>
  <c r="BH20" i="3"/>
  <c r="AR44" i="3"/>
  <c r="BH19" i="3"/>
  <c r="AR43" i="3"/>
  <c r="BH17" i="2"/>
  <c r="AR41" i="2"/>
  <c r="BI41" i="2" s="1"/>
  <c r="BH19" i="2"/>
  <c r="AR43" i="2"/>
  <c r="BI43" i="2" s="1"/>
  <c r="BH22" i="2"/>
  <c r="AR46" i="2"/>
  <c r="BI46" i="2" s="1"/>
  <c r="BH18" i="2"/>
  <c r="AR42" i="2"/>
  <c r="BI42" i="2" s="1"/>
  <c r="BH22" i="3"/>
  <c r="AR46" i="3"/>
  <c r="BH18" i="3"/>
  <c r="AR42" i="3"/>
  <c r="AP23" i="1"/>
  <c r="BA47" i="1" s="1"/>
  <c r="BH16" i="2"/>
  <c r="AQ24" i="2"/>
  <c r="BH16" i="3"/>
  <c r="AR48" i="3"/>
  <c r="AP28" i="1"/>
  <c r="AP31" i="1"/>
  <c r="AP29" i="1"/>
  <c r="AP33" i="1"/>
  <c r="AP16" i="1"/>
  <c r="AP17" i="1"/>
  <c r="AP18" i="1"/>
  <c r="AP19" i="1"/>
  <c r="AP20" i="1"/>
  <c r="AP21" i="1"/>
  <c r="AP22" i="1"/>
  <c r="AR48" i="2" l="1"/>
  <c r="BI48" i="2" s="1"/>
  <c r="C43" i="5"/>
  <c r="AQ47" i="1"/>
  <c r="AP47" i="1"/>
  <c r="BE47" i="1"/>
  <c r="AP36" i="1"/>
  <c r="AP24" i="1"/>
  <c r="BA23" i="1"/>
  <c r="AP151" i="1"/>
  <c r="AP149" i="1"/>
  <c r="AP150" i="1"/>
  <c r="AQ64" i="3"/>
  <c r="AQ65" i="3"/>
  <c r="AQ66" i="3"/>
  <c r="AQ67" i="3"/>
  <c r="AQ68" i="3"/>
  <c r="AQ69" i="3"/>
  <c r="AQ70" i="3"/>
  <c r="AQ65" i="2"/>
  <c r="AQ66" i="2"/>
  <c r="AQ67" i="2"/>
  <c r="AQ68" i="2"/>
  <c r="AQ69" i="2"/>
  <c r="AQ70" i="2"/>
  <c r="AQ128" i="2"/>
  <c r="AQ129" i="2"/>
  <c r="AQ130" i="2"/>
  <c r="AQ131" i="2"/>
  <c r="AQ132" i="2"/>
  <c r="AQ133" i="2"/>
  <c r="AQ134" i="2"/>
  <c r="AP145" i="1" l="1"/>
  <c r="C90" i="5"/>
  <c r="AQ136" i="2"/>
  <c r="AQ64" i="2"/>
  <c r="AP143" i="1"/>
  <c r="AP144" i="1"/>
  <c r="AQ72" i="3"/>
  <c r="AQ72" i="2"/>
  <c r="AQ13" i="3"/>
  <c r="AQ76" i="3"/>
  <c r="AQ77" i="3"/>
  <c r="AQ78" i="3"/>
  <c r="AQ79" i="3"/>
  <c r="AQ80" i="3"/>
  <c r="AQ81" i="3"/>
  <c r="AQ82" i="3"/>
  <c r="AQ13" i="2"/>
  <c r="AP7" i="1" l="1"/>
  <c r="AQ79" i="2"/>
  <c r="AP10" i="1"/>
  <c r="AQ82" i="2"/>
  <c r="AP9" i="1"/>
  <c r="AQ81" i="2"/>
  <c r="AP5" i="1"/>
  <c r="AQ77" i="2"/>
  <c r="AP6" i="1"/>
  <c r="AQ78" i="2"/>
  <c r="AP8" i="1"/>
  <c r="AP131" i="1" s="1"/>
  <c r="AQ80" i="2"/>
  <c r="AP4" i="1"/>
  <c r="AQ76" i="2"/>
  <c r="AP146" i="1"/>
  <c r="AP13" i="1"/>
  <c r="W46" i="3"/>
  <c r="V46" i="3"/>
  <c r="U46" i="3"/>
  <c r="T46" i="3"/>
  <c r="BL46" i="3" s="1"/>
  <c r="S46" i="3"/>
  <c r="BK46" i="3" s="1"/>
  <c r="R46" i="3"/>
  <c r="BJ46" i="3" s="1"/>
  <c r="Q46" i="3"/>
  <c r="BI46" i="3" s="1"/>
  <c r="P46" i="3"/>
  <c r="O46" i="3"/>
  <c r="W45" i="3"/>
  <c r="V45" i="3"/>
  <c r="U45" i="3"/>
  <c r="T45" i="3"/>
  <c r="BL45" i="3" s="1"/>
  <c r="S45" i="3"/>
  <c r="BK45" i="3" s="1"/>
  <c r="R45" i="3"/>
  <c r="BJ45" i="3" s="1"/>
  <c r="Q45" i="3"/>
  <c r="BI45" i="3" s="1"/>
  <c r="P45" i="3"/>
  <c r="O45" i="3"/>
  <c r="W44" i="3"/>
  <c r="V44" i="3"/>
  <c r="U44" i="3"/>
  <c r="T44" i="3"/>
  <c r="BL44" i="3" s="1"/>
  <c r="S44" i="3"/>
  <c r="BK44" i="3" s="1"/>
  <c r="R44" i="3"/>
  <c r="BJ44" i="3" s="1"/>
  <c r="Q44" i="3"/>
  <c r="BI44" i="3" s="1"/>
  <c r="P44" i="3"/>
  <c r="O44" i="3"/>
  <c r="W43" i="3"/>
  <c r="V43" i="3"/>
  <c r="U43" i="3"/>
  <c r="T43" i="3"/>
  <c r="BL43" i="3" s="1"/>
  <c r="S43" i="3"/>
  <c r="BK43" i="3" s="1"/>
  <c r="R43" i="3"/>
  <c r="BJ43" i="3" s="1"/>
  <c r="Q43" i="3"/>
  <c r="BI43" i="3" s="1"/>
  <c r="P43" i="3"/>
  <c r="O43" i="3"/>
  <c r="W42" i="3"/>
  <c r="V42" i="3"/>
  <c r="U42" i="3"/>
  <c r="T42" i="3"/>
  <c r="BL42" i="3" s="1"/>
  <c r="S42" i="3"/>
  <c r="BK42" i="3" s="1"/>
  <c r="R42" i="3"/>
  <c r="BJ42" i="3" s="1"/>
  <c r="Q42" i="3"/>
  <c r="BI42" i="3" s="1"/>
  <c r="P42" i="3"/>
  <c r="O42" i="3"/>
  <c r="W41" i="3"/>
  <c r="V41" i="3"/>
  <c r="U41" i="3"/>
  <c r="T41" i="3"/>
  <c r="BL41" i="3" s="1"/>
  <c r="S41" i="3"/>
  <c r="BK41" i="3" s="1"/>
  <c r="R41" i="3"/>
  <c r="BJ41" i="3" s="1"/>
  <c r="Q41" i="3"/>
  <c r="BI41" i="3" s="1"/>
  <c r="P41" i="3"/>
  <c r="O41" i="3"/>
  <c r="W40" i="3"/>
  <c r="V40" i="3"/>
  <c r="U40" i="3"/>
  <c r="T40" i="3"/>
  <c r="BL40" i="3" s="1"/>
  <c r="S40" i="3"/>
  <c r="BK40" i="3" s="1"/>
  <c r="R40" i="3"/>
  <c r="BJ40" i="3" s="1"/>
  <c r="Q40" i="3"/>
  <c r="BI40" i="3" s="1"/>
  <c r="P40" i="3"/>
  <c r="O40" i="3"/>
  <c r="W46" i="2"/>
  <c r="V46" i="2"/>
  <c r="U46" i="2"/>
  <c r="T46" i="2"/>
  <c r="S46" i="2"/>
  <c r="R46" i="2"/>
  <c r="Q46" i="2"/>
  <c r="P46" i="2"/>
  <c r="O46" i="2"/>
  <c r="W45" i="2"/>
  <c r="V45" i="2"/>
  <c r="U45" i="2"/>
  <c r="T45" i="2"/>
  <c r="S45" i="2"/>
  <c r="R45" i="2"/>
  <c r="Q45" i="2"/>
  <c r="P45" i="2"/>
  <c r="O45" i="2"/>
  <c r="W44" i="2"/>
  <c r="V44" i="2"/>
  <c r="U44" i="2"/>
  <c r="T44" i="2"/>
  <c r="S44" i="2"/>
  <c r="R44" i="2"/>
  <c r="Q44" i="2"/>
  <c r="P44" i="2"/>
  <c r="O44" i="2"/>
  <c r="W43" i="2"/>
  <c r="V43" i="2"/>
  <c r="U43" i="2"/>
  <c r="T43" i="2"/>
  <c r="S43" i="2"/>
  <c r="R43" i="2"/>
  <c r="Q43" i="2"/>
  <c r="P43" i="2"/>
  <c r="O43" i="2"/>
  <c r="W42" i="2"/>
  <c r="V42" i="2"/>
  <c r="U42" i="2"/>
  <c r="T42" i="2"/>
  <c r="S42" i="2"/>
  <c r="R42" i="2"/>
  <c r="Q42" i="2"/>
  <c r="P42" i="2"/>
  <c r="O42" i="2"/>
  <c r="W41" i="2"/>
  <c r="V41" i="2"/>
  <c r="U41" i="2"/>
  <c r="T41" i="2"/>
  <c r="S41" i="2"/>
  <c r="R41" i="2"/>
  <c r="Q41" i="2"/>
  <c r="P41" i="2"/>
  <c r="O41" i="2"/>
  <c r="W40" i="2"/>
  <c r="V40" i="2"/>
  <c r="U40" i="2"/>
  <c r="T40" i="2"/>
  <c r="S40" i="2"/>
  <c r="R40" i="2"/>
  <c r="Q40" i="2"/>
  <c r="P40" i="2"/>
  <c r="O40" i="2"/>
  <c r="AZ48" i="1"/>
  <c r="AY48" i="1"/>
  <c r="AX48" i="1"/>
  <c r="AW48" i="1"/>
  <c r="AV48" i="1"/>
  <c r="AU48" i="1"/>
  <c r="AT48" i="1"/>
  <c r="AS48" i="1"/>
  <c r="AR48" i="1"/>
  <c r="AQ48" i="1"/>
  <c r="AZ46" i="1"/>
  <c r="AY46" i="1"/>
  <c r="AX46" i="1"/>
  <c r="AW46" i="1"/>
  <c r="AV46" i="1"/>
  <c r="AU46" i="1"/>
  <c r="AT46" i="1"/>
  <c r="AS46" i="1"/>
  <c r="AR46" i="1"/>
  <c r="AQ46" i="1"/>
  <c r="AZ45" i="1"/>
  <c r="AY45" i="1"/>
  <c r="AX45" i="1"/>
  <c r="AW45" i="1"/>
  <c r="AV45" i="1"/>
  <c r="AU45" i="1"/>
  <c r="AT45" i="1"/>
  <c r="AS45" i="1"/>
  <c r="AR45" i="1"/>
  <c r="AQ45" i="1"/>
  <c r="AZ44" i="1"/>
  <c r="AY44" i="1"/>
  <c r="AX44" i="1"/>
  <c r="AW44" i="1"/>
  <c r="AV44" i="1"/>
  <c r="AU44" i="1"/>
  <c r="AT44" i="1"/>
  <c r="AS44" i="1"/>
  <c r="AR44" i="1"/>
  <c r="AQ44" i="1"/>
  <c r="AZ43" i="1"/>
  <c r="AY43" i="1"/>
  <c r="AX43" i="1"/>
  <c r="AW43" i="1"/>
  <c r="AV43" i="1"/>
  <c r="AU43" i="1"/>
  <c r="AT43" i="1"/>
  <c r="AS43" i="1"/>
  <c r="AR43" i="1"/>
  <c r="AQ43" i="1"/>
  <c r="AZ42" i="1"/>
  <c r="AY42" i="1"/>
  <c r="AX42" i="1"/>
  <c r="AW42" i="1"/>
  <c r="AV42" i="1"/>
  <c r="AU42" i="1"/>
  <c r="AT42" i="1"/>
  <c r="AS42" i="1"/>
  <c r="AR42" i="1"/>
  <c r="AQ42" i="1"/>
  <c r="AZ41" i="1"/>
  <c r="AY41" i="1"/>
  <c r="AX41" i="1"/>
  <c r="AW41" i="1"/>
  <c r="AV41" i="1"/>
  <c r="AU41" i="1"/>
  <c r="AT41" i="1"/>
  <c r="AS41" i="1"/>
  <c r="AR41" i="1"/>
  <c r="AQ41" i="1"/>
  <c r="AQ40" i="1"/>
  <c r="AR40" i="1"/>
  <c r="AS40" i="1"/>
  <c r="AT40" i="1"/>
  <c r="AU40" i="1"/>
  <c r="AV40" i="1"/>
  <c r="AW40" i="1"/>
  <c r="AX40" i="1"/>
  <c r="AY40" i="1"/>
  <c r="AZ40" i="1"/>
  <c r="BR123" i="3"/>
  <c r="BN123" i="3"/>
  <c r="BM123" i="3"/>
  <c r="BJ123" i="3"/>
  <c r="BH123" i="3"/>
  <c r="BR122" i="3"/>
  <c r="BN122" i="3"/>
  <c r="BJ122" i="3"/>
  <c r="BH122" i="3"/>
  <c r="BN121" i="3"/>
  <c r="BH121" i="3"/>
  <c r="BN120" i="3"/>
  <c r="BR119" i="3"/>
  <c r="BQ119" i="3"/>
  <c r="BP119" i="3"/>
  <c r="BN119" i="3"/>
  <c r="BM119" i="3"/>
  <c r="BL119" i="3"/>
  <c r="BK119" i="3"/>
  <c r="BJ119" i="3"/>
  <c r="BI119" i="3"/>
  <c r="BH119" i="3"/>
  <c r="BG119" i="3"/>
  <c r="BN118" i="3"/>
  <c r="BN123" i="2"/>
  <c r="BG123" i="2"/>
  <c r="BN122" i="2"/>
  <c r="BI122" i="2"/>
  <c r="BN121" i="2"/>
  <c r="BN120" i="2"/>
  <c r="BR119" i="2"/>
  <c r="BQ119" i="2"/>
  <c r="BP119" i="2"/>
  <c r="BN119" i="2"/>
  <c r="BM119" i="2"/>
  <c r="BL119" i="2"/>
  <c r="BK119" i="2"/>
  <c r="BJ119" i="2"/>
  <c r="BI119" i="2"/>
  <c r="BH119" i="2"/>
  <c r="BG119" i="2"/>
  <c r="BN118" i="2"/>
  <c r="C7" i="4" l="1"/>
  <c r="AP133" i="1"/>
  <c r="AQ139" i="1"/>
  <c r="AP128" i="1"/>
  <c r="AQ140" i="1"/>
  <c r="AP134" i="1"/>
  <c r="AP140" i="1" s="1"/>
  <c r="AP129" i="1"/>
  <c r="AP132" i="1"/>
  <c r="AP130" i="1"/>
  <c r="AQ138" i="1"/>
  <c r="AP12" i="1"/>
  <c r="AP135" i="1" s="1"/>
  <c r="AQ14" i="2"/>
  <c r="C60" i="5" s="1"/>
  <c r="AQ84" i="2"/>
  <c r="AP164" i="1"/>
  <c r="AP165" i="1"/>
  <c r="AQ14" i="3"/>
  <c r="C61" i="5" s="1"/>
  <c r="AQ84" i="3"/>
  <c r="AP166" i="1"/>
  <c r="BO89" i="3"/>
  <c r="BN89" i="3"/>
  <c r="BM89" i="3"/>
  <c r="BL89" i="3"/>
  <c r="BK89" i="3"/>
  <c r="BJ89" i="3"/>
  <c r="BI89" i="3"/>
  <c r="BH89" i="3"/>
  <c r="BO88" i="3"/>
  <c r="BN88" i="3"/>
  <c r="BM88" i="3"/>
  <c r="BL88" i="3"/>
  <c r="BK88" i="3"/>
  <c r="BJ88" i="3"/>
  <c r="BI88" i="3"/>
  <c r="BH88" i="3"/>
  <c r="BO89" i="2"/>
  <c r="BN89" i="2"/>
  <c r="BM89" i="2"/>
  <c r="BL89" i="2"/>
  <c r="BK89" i="2"/>
  <c r="BJ89" i="2"/>
  <c r="BI89" i="2"/>
  <c r="BH89" i="2"/>
  <c r="BO88" i="2"/>
  <c r="BN88" i="2"/>
  <c r="BM88" i="2"/>
  <c r="BL88" i="2"/>
  <c r="BK88" i="2"/>
  <c r="BJ88" i="2"/>
  <c r="BI88" i="2"/>
  <c r="BH88" i="2"/>
  <c r="BO101" i="2"/>
  <c r="BN101" i="2"/>
  <c r="BM101" i="2"/>
  <c r="BO100" i="2"/>
  <c r="BN100" i="2"/>
  <c r="BM100" i="2"/>
  <c r="BO99" i="2"/>
  <c r="BN99" i="2"/>
  <c r="BM99" i="2"/>
  <c r="BO98" i="2"/>
  <c r="BN98" i="2"/>
  <c r="BM98" i="2"/>
  <c r="BO97" i="2"/>
  <c r="BN97" i="2"/>
  <c r="BM97" i="2"/>
  <c r="BO96" i="2"/>
  <c r="BN96" i="2"/>
  <c r="BM96" i="2"/>
  <c r="BO95" i="2"/>
  <c r="BN95" i="2"/>
  <c r="BM95" i="2"/>
  <c r="BO101" i="3"/>
  <c r="BN101" i="3"/>
  <c r="BM101" i="3"/>
  <c r="BO100" i="3"/>
  <c r="BN100" i="3"/>
  <c r="BM100" i="3"/>
  <c r="BO99" i="3"/>
  <c r="BN99" i="3"/>
  <c r="BM99" i="3"/>
  <c r="BO98" i="3"/>
  <c r="BN98" i="3"/>
  <c r="BM98" i="3"/>
  <c r="BO97" i="3"/>
  <c r="BN97" i="3"/>
  <c r="BM97" i="3"/>
  <c r="BO96" i="3"/>
  <c r="BN96" i="3"/>
  <c r="BM96" i="3"/>
  <c r="BO95" i="3"/>
  <c r="BN95" i="3"/>
  <c r="BM95" i="3"/>
  <c r="BE114" i="3"/>
  <c r="BD114" i="3"/>
  <c r="BE114" i="2"/>
  <c r="BD114" i="2"/>
  <c r="BD90" i="1"/>
  <c r="BC90" i="1"/>
  <c r="BB90" i="1"/>
  <c r="BD89" i="1"/>
  <c r="BC89" i="1"/>
  <c r="BB89" i="1"/>
  <c r="BD88" i="1"/>
  <c r="BC88" i="1"/>
  <c r="BB88" i="1"/>
  <c r="BO58" i="3"/>
  <c r="BN58" i="3"/>
  <c r="BM58" i="3"/>
  <c r="BL58" i="3"/>
  <c r="BK58" i="3"/>
  <c r="BJ58" i="3"/>
  <c r="BI58" i="3"/>
  <c r="BH58" i="3"/>
  <c r="BO57" i="3"/>
  <c r="BN57" i="3"/>
  <c r="BM57" i="3"/>
  <c r="BL57" i="3"/>
  <c r="BK57" i="3"/>
  <c r="BJ57" i="3"/>
  <c r="BI57" i="3"/>
  <c r="BH57" i="3"/>
  <c r="BO56" i="3"/>
  <c r="BN56" i="3"/>
  <c r="BM56" i="3"/>
  <c r="BL56" i="3"/>
  <c r="BK56" i="3"/>
  <c r="BJ56" i="3"/>
  <c r="BI56" i="3"/>
  <c r="BH56" i="3"/>
  <c r="BO55" i="3"/>
  <c r="BN55" i="3"/>
  <c r="BM55" i="3"/>
  <c r="BL55" i="3"/>
  <c r="BK55" i="3"/>
  <c r="BJ55" i="3"/>
  <c r="BI55" i="3"/>
  <c r="BH55" i="3"/>
  <c r="BO54" i="3"/>
  <c r="BN54" i="3"/>
  <c r="BM54" i="3"/>
  <c r="BL54" i="3"/>
  <c r="BK54" i="3"/>
  <c r="BJ54" i="3"/>
  <c r="BI54" i="3"/>
  <c r="BH54" i="3"/>
  <c r="BO53" i="3"/>
  <c r="BN53" i="3"/>
  <c r="BM53" i="3"/>
  <c r="BL53" i="3"/>
  <c r="BK53" i="3"/>
  <c r="BJ53" i="3"/>
  <c r="BI53" i="3"/>
  <c r="BH53" i="3"/>
  <c r="BO52" i="3"/>
  <c r="BN52" i="3"/>
  <c r="BM52" i="3"/>
  <c r="BL52" i="3"/>
  <c r="BK52" i="3"/>
  <c r="BJ52" i="3"/>
  <c r="BI52" i="3"/>
  <c r="BH52" i="3"/>
  <c r="BO58" i="2"/>
  <c r="BN58" i="2"/>
  <c r="BM58" i="2"/>
  <c r="BL58" i="2"/>
  <c r="BK58" i="2"/>
  <c r="BJ58" i="2"/>
  <c r="BI58" i="2"/>
  <c r="BH58" i="2"/>
  <c r="BO57" i="2"/>
  <c r="BN57" i="2"/>
  <c r="BM57" i="2"/>
  <c r="BL57" i="2"/>
  <c r="BK57" i="2"/>
  <c r="BJ57" i="2"/>
  <c r="BI57" i="2"/>
  <c r="BH57" i="2"/>
  <c r="BO56" i="2"/>
  <c r="BN56" i="2"/>
  <c r="BM56" i="2"/>
  <c r="BL56" i="2"/>
  <c r="BK56" i="2"/>
  <c r="BJ56" i="2"/>
  <c r="BI56" i="2"/>
  <c r="BH56" i="2"/>
  <c r="BO55" i="2"/>
  <c r="BN55" i="2"/>
  <c r="BM55" i="2"/>
  <c r="BL55" i="2"/>
  <c r="BK55" i="2"/>
  <c r="BJ55" i="2"/>
  <c r="BI55" i="2"/>
  <c r="BH55" i="2"/>
  <c r="BO54" i="2"/>
  <c r="BN54" i="2"/>
  <c r="BM54" i="2"/>
  <c r="BL54" i="2"/>
  <c r="BK54" i="2"/>
  <c r="BJ54" i="2"/>
  <c r="BI54" i="2"/>
  <c r="BH54" i="2"/>
  <c r="BO53" i="2"/>
  <c r="BN53" i="2"/>
  <c r="BM53" i="2"/>
  <c r="BL53" i="2"/>
  <c r="BK53" i="2"/>
  <c r="BJ53" i="2"/>
  <c r="BI53" i="2"/>
  <c r="BH53" i="2"/>
  <c r="BO52" i="2"/>
  <c r="BN52" i="2"/>
  <c r="BM52" i="2"/>
  <c r="BL52" i="2"/>
  <c r="BK52" i="2"/>
  <c r="BJ52" i="2"/>
  <c r="BI52" i="2"/>
  <c r="BH52" i="2"/>
  <c r="E7" i="4" l="1"/>
  <c r="AP14" i="1"/>
  <c r="AQ141" i="1"/>
  <c r="AP138" i="1"/>
  <c r="AP139" i="1"/>
  <c r="BO34" i="3"/>
  <c r="BN34" i="3"/>
  <c r="BM34" i="3"/>
  <c r="BL34" i="3"/>
  <c r="BK34" i="3"/>
  <c r="BJ34" i="3"/>
  <c r="BI34" i="3"/>
  <c r="BH34" i="3"/>
  <c r="BO33" i="3"/>
  <c r="BN33" i="3"/>
  <c r="BM33" i="3"/>
  <c r="BL33" i="3"/>
  <c r="BK33" i="3"/>
  <c r="BJ33" i="3"/>
  <c r="BI33" i="3"/>
  <c r="BH33" i="3"/>
  <c r="BO32" i="3"/>
  <c r="BN32" i="3"/>
  <c r="BM32" i="3"/>
  <c r="BL32" i="3"/>
  <c r="BK32" i="3"/>
  <c r="BJ32" i="3"/>
  <c r="BI32" i="3"/>
  <c r="BH32" i="3"/>
  <c r="BO31" i="3"/>
  <c r="BN31" i="3"/>
  <c r="BM31" i="3"/>
  <c r="BL31" i="3"/>
  <c r="BK31" i="3"/>
  <c r="BJ31" i="3"/>
  <c r="BI31" i="3"/>
  <c r="BH31" i="3"/>
  <c r="BO30" i="3"/>
  <c r="BN30" i="3"/>
  <c r="BM30" i="3"/>
  <c r="BL30" i="3"/>
  <c r="BK30" i="3"/>
  <c r="BJ30" i="3"/>
  <c r="BI30" i="3"/>
  <c r="BH30" i="3"/>
  <c r="BO29" i="3"/>
  <c r="BN29" i="3"/>
  <c r="BM29" i="3"/>
  <c r="BL29" i="3"/>
  <c r="BK29" i="3"/>
  <c r="BJ29" i="3"/>
  <c r="BI29" i="3"/>
  <c r="BH29" i="3"/>
  <c r="BO28" i="3"/>
  <c r="BN28" i="3"/>
  <c r="BM28" i="3"/>
  <c r="BL28" i="3"/>
  <c r="BK28" i="3"/>
  <c r="BJ28" i="3"/>
  <c r="BI28" i="3"/>
  <c r="BH28" i="3"/>
  <c r="BW15" i="3"/>
  <c r="BO34" i="2"/>
  <c r="BN34" i="2"/>
  <c r="BM34" i="2"/>
  <c r="BL34" i="2"/>
  <c r="BK34" i="2"/>
  <c r="BJ34" i="2"/>
  <c r="BI34" i="2"/>
  <c r="BH34" i="2"/>
  <c r="BO33" i="2"/>
  <c r="BN33" i="2"/>
  <c r="BM33" i="2"/>
  <c r="BL33" i="2"/>
  <c r="BK33" i="2"/>
  <c r="BJ33" i="2"/>
  <c r="BI33" i="2"/>
  <c r="BH33" i="2"/>
  <c r="BO32" i="2"/>
  <c r="BN32" i="2"/>
  <c r="BM32" i="2"/>
  <c r="BL32" i="2"/>
  <c r="BK32" i="2"/>
  <c r="BJ32" i="2"/>
  <c r="BI32" i="2"/>
  <c r="BH32" i="2"/>
  <c r="BO31" i="2"/>
  <c r="BN31" i="2"/>
  <c r="BM31" i="2"/>
  <c r="BL31" i="2"/>
  <c r="BK31" i="2"/>
  <c r="BJ31" i="2"/>
  <c r="BI31" i="2"/>
  <c r="BH31" i="2"/>
  <c r="BO30" i="2"/>
  <c r="BN30" i="2"/>
  <c r="BM30" i="2"/>
  <c r="BL30" i="2"/>
  <c r="BK30" i="2"/>
  <c r="BJ30" i="2"/>
  <c r="BI30" i="2"/>
  <c r="BH30" i="2"/>
  <c r="BO29" i="2"/>
  <c r="BN29" i="2"/>
  <c r="BM29" i="2"/>
  <c r="BL29" i="2"/>
  <c r="BK29" i="2"/>
  <c r="BJ29" i="2"/>
  <c r="BI29" i="2"/>
  <c r="BH29" i="2"/>
  <c r="BO28" i="2"/>
  <c r="BN28" i="2"/>
  <c r="BM28" i="2"/>
  <c r="BL28" i="2"/>
  <c r="BK28" i="2"/>
  <c r="BJ28" i="2"/>
  <c r="BI28" i="2"/>
  <c r="BH28" i="2"/>
  <c r="BW15" i="2"/>
  <c r="BD36" i="1"/>
  <c r="BC36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AP141" i="1" l="1"/>
  <c r="BV15" i="1"/>
  <c r="BQ10" i="2"/>
  <c r="BO10" i="2"/>
  <c r="BN10" i="2"/>
  <c r="BM10" i="2"/>
  <c r="BL10" i="2"/>
  <c r="BK10" i="2"/>
  <c r="BJ10" i="2"/>
  <c r="BI10" i="2"/>
  <c r="BH10" i="2"/>
  <c r="BQ9" i="2"/>
  <c r="BO9" i="2"/>
  <c r="BN9" i="2"/>
  <c r="BM9" i="2"/>
  <c r="BL9" i="2"/>
  <c r="BK9" i="2"/>
  <c r="BJ9" i="2"/>
  <c r="BI9" i="2"/>
  <c r="BH9" i="2"/>
  <c r="BQ8" i="2"/>
  <c r="BO8" i="2"/>
  <c r="BN8" i="2"/>
  <c r="BM8" i="2"/>
  <c r="BL8" i="2"/>
  <c r="BK8" i="2"/>
  <c r="BJ8" i="2"/>
  <c r="BI8" i="2"/>
  <c r="BH8" i="2"/>
  <c r="BQ7" i="2"/>
  <c r="BO7" i="2"/>
  <c r="BN7" i="2"/>
  <c r="BM7" i="2"/>
  <c r="BL7" i="2"/>
  <c r="BK7" i="2"/>
  <c r="BJ7" i="2"/>
  <c r="BI7" i="2"/>
  <c r="BH7" i="2"/>
  <c r="BQ6" i="2"/>
  <c r="BO6" i="2"/>
  <c r="BN6" i="2"/>
  <c r="BM6" i="2"/>
  <c r="BL6" i="2"/>
  <c r="BK6" i="2"/>
  <c r="BJ6" i="2"/>
  <c r="BI6" i="2"/>
  <c r="BH6" i="2"/>
  <c r="BQ5" i="2"/>
  <c r="BO5" i="2"/>
  <c r="BN5" i="2"/>
  <c r="BM5" i="2"/>
  <c r="BL5" i="2"/>
  <c r="BK5" i="2"/>
  <c r="BJ5" i="2"/>
  <c r="BI5" i="2"/>
  <c r="BH5" i="2"/>
  <c r="BQ4" i="2"/>
  <c r="BO4" i="2"/>
  <c r="BN4" i="2"/>
  <c r="BM4" i="2"/>
  <c r="BL4" i="2"/>
  <c r="BK4" i="2"/>
  <c r="BJ4" i="2"/>
  <c r="BI4" i="2"/>
  <c r="BH4" i="2"/>
  <c r="BC111" i="3" l="1"/>
  <c r="BC107" i="3"/>
  <c r="BC59" i="3"/>
  <c r="BC113" i="3"/>
  <c r="BC109" i="3"/>
  <c r="BC108" i="3"/>
  <c r="BC110" i="3"/>
  <c r="BF59" i="3"/>
  <c r="BB59" i="3"/>
  <c r="BE59" i="3"/>
  <c r="BC112" i="3"/>
  <c r="BD59" i="3"/>
  <c r="AA43" i="3"/>
  <c r="BC33" i="3"/>
  <c r="BC45" i="3" s="1"/>
  <c r="BC29" i="3"/>
  <c r="BC41" i="3" s="1"/>
  <c r="BC23" i="3"/>
  <c r="BC19" i="3"/>
  <c r="BT19" i="3" s="1"/>
  <c r="AA44" i="3"/>
  <c r="AA40" i="3"/>
  <c r="AA46" i="3"/>
  <c r="AA42" i="3"/>
  <c r="BC36" i="3"/>
  <c r="BC48" i="3" s="1"/>
  <c r="BC32" i="3"/>
  <c r="BC44" i="3" s="1"/>
  <c r="BC28" i="3"/>
  <c r="BC40" i="3" s="1"/>
  <c r="BC22" i="3"/>
  <c r="BT22" i="3" s="1"/>
  <c r="BC18" i="3"/>
  <c r="BT18" i="3" s="1"/>
  <c r="AA45" i="3"/>
  <c r="AA41" i="3"/>
  <c r="BC35" i="3"/>
  <c r="BC47" i="3" s="1"/>
  <c r="BC31" i="3"/>
  <c r="BC43" i="3" s="1"/>
  <c r="BC21" i="3"/>
  <c r="BT21" i="3" s="1"/>
  <c r="BC17" i="3"/>
  <c r="BT17" i="3" s="1"/>
  <c r="BC34" i="3"/>
  <c r="BC46" i="3" s="1"/>
  <c r="BC30" i="3"/>
  <c r="BC42" i="3" s="1"/>
  <c r="BC24" i="3"/>
  <c r="BC20" i="3"/>
  <c r="BT20" i="3" s="1"/>
  <c r="BC16" i="3"/>
  <c r="BT16" i="3" s="1"/>
  <c r="BB35" i="3"/>
  <c r="BB47" i="3" s="1"/>
  <c r="BF35" i="3"/>
  <c r="BF47" i="3"/>
  <c r="AA119" i="3"/>
  <c r="BC122" i="3"/>
  <c r="BD121" i="3"/>
  <c r="BD120" i="3"/>
  <c r="BE119" i="3"/>
  <c r="BV119" i="3" s="1"/>
  <c r="BE118" i="3"/>
  <c r="BC124" i="3"/>
  <c r="BD122" i="3"/>
  <c r="BF119" i="3"/>
  <c r="BE124" i="3"/>
  <c r="BE123" i="3"/>
  <c r="BC121" i="3"/>
  <c r="BC120" i="3"/>
  <c r="BD119" i="3"/>
  <c r="BD118" i="3"/>
  <c r="BC123" i="3"/>
  <c r="BE121" i="3"/>
  <c r="BB119" i="3"/>
  <c r="BS119" i="3" s="1"/>
  <c r="BD124" i="3"/>
  <c r="BD123" i="3"/>
  <c r="BE122" i="3"/>
  <c r="BC119" i="3"/>
  <c r="BT119" i="3" s="1"/>
  <c r="BC118" i="3"/>
  <c r="BE120" i="3"/>
  <c r="AA88" i="3"/>
  <c r="BC101" i="3"/>
  <c r="BC100" i="3"/>
  <c r="BC99" i="3"/>
  <c r="BC98" i="3"/>
  <c r="BC97" i="3"/>
  <c r="BC96" i="3"/>
  <c r="BC95" i="3"/>
  <c r="BE90" i="3"/>
  <c r="BE89" i="3"/>
  <c r="BE88" i="3"/>
  <c r="BE136" i="3"/>
  <c r="BE134" i="3"/>
  <c r="BE133" i="3"/>
  <c r="BE132" i="3"/>
  <c r="BE131" i="3"/>
  <c r="BE130" i="3"/>
  <c r="BE129" i="3"/>
  <c r="BE128" i="3"/>
  <c r="BD90" i="3"/>
  <c r="BD89" i="3"/>
  <c r="BD88" i="3"/>
  <c r="BD136" i="3"/>
  <c r="BD134" i="3"/>
  <c r="BD133" i="3"/>
  <c r="BD132" i="3"/>
  <c r="BD131" i="3"/>
  <c r="BD130" i="3"/>
  <c r="BD129" i="3"/>
  <c r="BD128" i="3"/>
  <c r="BE101" i="3"/>
  <c r="BE100" i="3"/>
  <c r="BE99" i="3"/>
  <c r="BE98" i="3"/>
  <c r="BE97" i="3"/>
  <c r="BE96" i="3"/>
  <c r="BE95" i="3"/>
  <c r="AA89" i="3"/>
  <c r="BC89" i="3"/>
  <c r="BT89" i="3" s="1"/>
  <c r="BD99" i="3"/>
  <c r="BD95" i="3"/>
  <c r="BD60" i="3"/>
  <c r="BD58" i="3"/>
  <c r="BD57" i="3"/>
  <c r="BD56" i="3"/>
  <c r="BD55" i="3"/>
  <c r="BD54" i="3"/>
  <c r="BD53" i="3"/>
  <c r="BD52" i="3"/>
  <c r="AA58" i="3"/>
  <c r="AA54" i="3"/>
  <c r="BD98" i="3"/>
  <c r="BE57" i="3"/>
  <c r="BE54" i="3"/>
  <c r="BE52" i="3"/>
  <c r="BD100" i="3"/>
  <c r="BD96" i="3"/>
  <c r="BC60" i="3"/>
  <c r="BC58" i="3"/>
  <c r="BT58" i="3" s="1"/>
  <c r="BC57" i="3"/>
  <c r="BT57" i="3" s="1"/>
  <c r="BC56" i="3"/>
  <c r="BT56" i="3" s="1"/>
  <c r="BC55" i="3"/>
  <c r="BT55" i="3" s="1"/>
  <c r="BC54" i="3"/>
  <c r="BT54" i="3" s="1"/>
  <c r="BC53" i="3"/>
  <c r="BT53" i="3" s="1"/>
  <c r="BC52" i="3"/>
  <c r="BT52" i="3" s="1"/>
  <c r="AA57" i="3"/>
  <c r="AA53" i="3"/>
  <c r="BE60" i="3"/>
  <c r="BE56" i="3"/>
  <c r="BC90" i="3"/>
  <c r="BC88" i="3"/>
  <c r="BT88" i="3" s="1"/>
  <c r="BC136" i="3"/>
  <c r="BC134" i="3"/>
  <c r="BC133" i="3"/>
  <c r="BC132" i="3"/>
  <c r="BC131" i="3"/>
  <c r="BC130" i="3"/>
  <c r="BC129" i="3"/>
  <c r="BC128" i="3"/>
  <c r="BD101" i="3"/>
  <c r="BD97" i="3"/>
  <c r="AA56" i="3"/>
  <c r="AA52" i="3"/>
  <c r="BE58" i="3"/>
  <c r="BE55" i="3"/>
  <c r="BE53" i="3"/>
  <c r="AA55" i="3"/>
  <c r="BE36" i="3"/>
  <c r="BE33" i="3"/>
  <c r="BD30" i="3"/>
  <c r="BD28" i="3"/>
  <c r="AA32" i="3"/>
  <c r="AA28" i="3"/>
  <c r="BE30" i="3"/>
  <c r="BE28" i="3"/>
  <c r="AA29" i="3"/>
  <c r="BD36" i="3"/>
  <c r="BD33" i="3"/>
  <c r="BE31" i="3"/>
  <c r="BE29" i="3"/>
  <c r="AA31" i="3"/>
  <c r="AA33" i="3"/>
  <c r="BE34" i="3"/>
  <c r="BE32" i="3"/>
  <c r="BD31" i="3"/>
  <c r="BD29" i="3"/>
  <c r="AA34" i="3"/>
  <c r="AA30" i="3"/>
  <c r="BD34" i="3"/>
  <c r="BD32" i="3"/>
  <c r="AA13" i="3"/>
  <c r="AA10" i="3"/>
  <c r="AA9" i="3"/>
  <c r="AA8" i="3"/>
  <c r="AA7" i="3"/>
  <c r="AA6" i="3"/>
  <c r="AA5" i="3"/>
  <c r="AA4" i="3"/>
  <c r="BE13" i="3"/>
  <c r="BD13" i="3"/>
  <c r="BC13" i="3"/>
  <c r="BT13" i="3" s="1"/>
  <c r="BE12" i="3"/>
  <c r="BD12" i="3"/>
  <c r="BC12" i="3"/>
  <c r="BE10" i="3"/>
  <c r="BD10" i="3"/>
  <c r="BC10" i="3"/>
  <c r="BT10" i="3" s="1"/>
  <c r="BE9" i="3"/>
  <c r="BD9" i="3"/>
  <c r="BC9" i="3"/>
  <c r="BT9" i="3" s="1"/>
  <c r="BE8" i="3"/>
  <c r="BD8" i="3"/>
  <c r="BC8" i="3"/>
  <c r="BT8" i="3" s="1"/>
  <c r="BE7" i="3"/>
  <c r="BD7" i="3"/>
  <c r="BC7" i="3"/>
  <c r="BT7" i="3" s="1"/>
  <c r="BE6" i="3"/>
  <c r="BD6" i="3"/>
  <c r="BC6" i="3"/>
  <c r="BT6" i="3" s="1"/>
  <c r="BE5" i="3"/>
  <c r="BD5" i="3"/>
  <c r="BC5" i="3"/>
  <c r="BT5" i="3" s="1"/>
  <c r="BE4" i="3"/>
  <c r="BD4" i="3"/>
  <c r="BC4" i="3"/>
  <c r="BT4" i="3" s="1"/>
  <c r="BO13" i="3"/>
  <c r="BN13" i="3"/>
  <c r="BM13" i="3"/>
  <c r="BL13" i="3"/>
  <c r="BK13" i="3"/>
  <c r="BJ13" i="3"/>
  <c r="BI13" i="3"/>
  <c r="BH13" i="3"/>
  <c r="BO10" i="3"/>
  <c r="BN10" i="3"/>
  <c r="BM10" i="3"/>
  <c r="BL10" i="3"/>
  <c r="BK10" i="3"/>
  <c r="BJ10" i="3"/>
  <c r="BI10" i="3"/>
  <c r="BH10" i="3"/>
  <c r="BO9" i="3"/>
  <c r="BN9" i="3"/>
  <c r="BM9" i="3"/>
  <c r="BL9" i="3"/>
  <c r="BK9" i="3"/>
  <c r="BJ9" i="3"/>
  <c r="BI9" i="3"/>
  <c r="BH9" i="3"/>
  <c r="BO8" i="3"/>
  <c r="BN8" i="3"/>
  <c r="BM8" i="3"/>
  <c r="BL8" i="3"/>
  <c r="BK8" i="3"/>
  <c r="BJ8" i="3"/>
  <c r="BI8" i="3"/>
  <c r="BH8" i="3"/>
  <c r="BO7" i="3"/>
  <c r="BN7" i="3"/>
  <c r="BM7" i="3"/>
  <c r="BL7" i="3"/>
  <c r="BK7" i="3"/>
  <c r="BJ7" i="3"/>
  <c r="BI7" i="3"/>
  <c r="BH7" i="3"/>
  <c r="BO6" i="3"/>
  <c r="BN6" i="3"/>
  <c r="BM6" i="3"/>
  <c r="BL6" i="3"/>
  <c r="BK6" i="3"/>
  <c r="BJ6" i="3"/>
  <c r="BI6" i="3"/>
  <c r="BH6" i="3"/>
  <c r="BO5" i="3"/>
  <c r="BN5" i="3"/>
  <c r="BM5" i="3"/>
  <c r="BL5" i="3"/>
  <c r="BK5" i="3"/>
  <c r="BJ5" i="3"/>
  <c r="BI5" i="3"/>
  <c r="BH5" i="3"/>
  <c r="AP89" i="2"/>
  <c r="BG89" i="2" s="1"/>
  <c r="AP88" i="2"/>
  <c r="AP88" i="3"/>
  <c r="BG88" i="3" s="1"/>
  <c r="AP89" i="3"/>
  <c r="BG89" i="3" s="1"/>
  <c r="AP28" i="3"/>
  <c r="AP29" i="3"/>
  <c r="AP30" i="3"/>
  <c r="AP31" i="3"/>
  <c r="AP32" i="3"/>
  <c r="AP33" i="3"/>
  <c r="AP34" i="3"/>
  <c r="AP28" i="2"/>
  <c r="AP29" i="2"/>
  <c r="AP30" i="2"/>
  <c r="AP31" i="2"/>
  <c r="AP32" i="2"/>
  <c r="AP33" i="2"/>
  <c r="AP34" i="2"/>
  <c r="AP16" i="2"/>
  <c r="AQ40" i="2" s="1"/>
  <c r="BH40" i="2" s="1"/>
  <c r="AP17" i="2"/>
  <c r="AQ41" i="2" s="1"/>
  <c r="BH41" i="2" s="1"/>
  <c r="AP18" i="2"/>
  <c r="AP19" i="2"/>
  <c r="AQ43" i="2" s="1"/>
  <c r="BH43" i="2" s="1"/>
  <c r="AP20" i="2"/>
  <c r="AQ44" i="2" s="1"/>
  <c r="BH44" i="2" s="1"/>
  <c r="AP21" i="2"/>
  <c r="AQ45" i="2" s="1"/>
  <c r="BH45" i="2" s="1"/>
  <c r="AP22" i="2"/>
  <c r="AP16" i="3"/>
  <c r="AP17" i="3"/>
  <c r="AP18" i="3"/>
  <c r="BB18" i="3" s="1"/>
  <c r="BS18" i="3" s="1"/>
  <c r="AP19" i="3"/>
  <c r="AP20" i="3"/>
  <c r="AP21" i="3"/>
  <c r="AP22" i="3"/>
  <c r="BC114" i="3" l="1"/>
  <c r="BT41" i="3"/>
  <c r="BT29" i="3"/>
  <c r="BT46" i="3"/>
  <c r="BT34" i="3"/>
  <c r="BT45" i="3"/>
  <c r="BT33" i="3"/>
  <c r="BT30" i="3"/>
  <c r="BT42" i="3"/>
  <c r="BT31" i="3"/>
  <c r="BT43" i="3"/>
  <c r="BT40" i="3"/>
  <c r="BT28" i="3"/>
  <c r="BT44" i="3"/>
  <c r="BT32" i="3"/>
  <c r="BG31" i="3"/>
  <c r="BG34" i="3"/>
  <c r="BG30" i="3"/>
  <c r="BG34" i="2"/>
  <c r="BG30" i="2"/>
  <c r="BG33" i="3"/>
  <c r="BG29" i="3"/>
  <c r="BG33" i="2"/>
  <c r="BG29" i="2"/>
  <c r="BG32" i="3"/>
  <c r="BG28" i="3"/>
  <c r="AO88" i="1"/>
  <c r="BE88" i="1" s="1"/>
  <c r="BF88" i="3"/>
  <c r="BW88" i="3" s="1"/>
  <c r="BE68" i="3"/>
  <c r="BE66" i="3"/>
  <c r="BG22" i="3"/>
  <c r="AQ46" i="3"/>
  <c r="BH46" i="3" s="1"/>
  <c r="BB28" i="3"/>
  <c r="BG21" i="3"/>
  <c r="AQ45" i="3"/>
  <c r="BH45" i="3" s="1"/>
  <c r="BB17" i="3"/>
  <c r="BS17" i="3" s="1"/>
  <c r="AQ41" i="3"/>
  <c r="BH41" i="3" s="1"/>
  <c r="BE78" i="3"/>
  <c r="BE82" i="3"/>
  <c r="BG20" i="3"/>
  <c r="AQ44" i="3"/>
  <c r="BH44" i="3" s="1"/>
  <c r="BG16" i="3"/>
  <c r="AQ40" i="3"/>
  <c r="BH40" i="3" s="1"/>
  <c r="AP90" i="3"/>
  <c r="BF30" i="3"/>
  <c r="BE70" i="3"/>
  <c r="BF18" i="3"/>
  <c r="AQ42" i="3"/>
  <c r="BH42" i="3" s="1"/>
  <c r="BG19" i="3"/>
  <c r="AQ43" i="3"/>
  <c r="BH43" i="3" s="1"/>
  <c r="BB31" i="3"/>
  <c r="BG22" i="2"/>
  <c r="AQ46" i="2"/>
  <c r="BH46" i="2" s="1"/>
  <c r="BG18" i="2"/>
  <c r="AQ42" i="2"/>
  <c r="BH42" i="2" s="1"/>
  <c r="BE69" i="3"/>
  <c r="BD76" i="3"/>
  <c r="BE77" i="3"/>
  <c r="BE81" i="3"/>
  <c r="BE65" i="3"/>
  <c r="BE80" i="3"/>
  <c r="BB33" i="3"/>
  <c r="BD70" i="3"/>
  <c r="BE76" i="3"/>
  <c r="BF17" i="3"/>
  <c r="BF28" i="3"/>
  <c r="BC72" i="3"/>
  <c r="BC67" i="3"/>
  <c r="BT67" i="3" s="1"/>
  <c r="BE67" i="3"/>
  <c r="BB34" i="3"/>
  <c r="BF19" i="3"/>
  <c r="BB29" i="3"/>
  <c r="BF31" i="3"/>
  <c r="BE72" i="3"/>
  <c r="BC65" i="3"/>
  <c r="BT65" i="3" s="1"/>
  <c r="BC69" i="3"/>
  <c r="BT69" i="3" s="1"/>
  <c r="BD67" i="3"/>
  <c r="BD72" i="3"/>
  <c r="BB89" i="3"/>
  <c r="BS89" i="3" s="1"/>
  <c r="BD66" i="3"/>
  <c r="BE79" i="3"/>
  <c r="BE84" i="3"/>
  <c r="BB20" i="3"/>
  <c r="BS20" i="3" s="1"/>
  <c r="BF33" i="3"/>
  <c r="BF16" i="3"/>
  <c r="BC64" i="3"/>
  <c r="BT64" i="3" s="1"/>
  <c r="BB32" i="3"/>
  <c r="BF34" i="3"/>
  <c r="BE64" i="3"/>
  <c r="BB22" i="3"/>
  <c r="BS22" i="3" s="1"/>
  <c r="BF29" i="3"/>
  <c r="BC66" i="3"/>
  <c r="BT66" i="3" s="1"/>
  <c r="BC70" i="3"/>
  <c r="BT70" i="3" s="1"/>
  <c r="BD64" i="3"/>
  <c r="BD68" i="3"/>
  <c r="BF89" i="3"/>
  <c r="BW89" i="3" s="1"/>
  <c r="BB16" i="3"/>
  <c r="BS16" i="3" s="1"/>
  <c r="BF20" i="3"/>
  <c r="BC68" i="3"/>
  <c r="BT68" i="3" s="1"/>
  <c r="AO18" i="1"/>
  <c r="BG18" i="3"/>
  <c r="AP24" i="3"/>
  <c r="BG17" i="3"/>
  <c r="BC76" i="3"/>
  <c r="BT76" i="3" s="1"/>
  <c r="BB21" i="3"/>
  <c r="BS21" i="3" s="1"/>
  <c r="BF21" i="3"/>
  <c r="BB30" i="3"/>
  <c r="BF22" i="3"/>
  <c r="BB19" i="3"/>
  <c r="BS19" i="3" s="1"/>
  <c r="BF32" i="3"/>
  <c r="BD65" i="3"/>
  <c r="BD69" i="3"/>
  <c r="BB88" i="3"/>
  <c r="BS88" i="3" s="1"/>
  <c r="BB90" i="3"/>
  <c r="AO19" i="1"/>
  <c r="AP43" i="1" s="1"/>
  <c r="BG19" i="2"/>
  <c r="AO21" i="1"/>
  <c r="AP45" i="1" s="1"/>
  <c r="BG21" i="2"/>
  <c r="AO17" i="1"/>
  <c r="AP41" i="1" s="1"/>
  <c r="BG17" i="2"/>
  <c r="AO32" i="1"/>
  <c r="BG32" i="2"/>
  <c r="AO28" i="1"/>
  <c r="BG28" i="2"/>
  <c r="AO30" i="1"/>
  <c r="AO89" i="1"/>
  <c r="AO20" i="1"/>
  <c r="AP44" i="1" s="1"/>
  <c r="BG20" i="2"/>
  <c r="AO16" i="1"/>
  <c r="BG16" i="2"/>
  <c r="AO31" i="1"/>
  <c r="BG31" i="2"/>
  <c r="AO34" i="1"/>
  <c r="AP90" i="2"/>
  <c r="BG88" i="2"/>
  <c r="BD14" i="3"/>
  <c r="BC79" i="3"/>
  <c r="BT79" i="3" s="1"/>
  <c r="BC84" i="3"/>
  <c r="BD79" i="3"/>
  <c r="BC82" i="3"/>
  <c r="BT82" i="3" s="1"/>
  <c r="BC77" i="3"/>
  <c r="BT77" i="3" s="1"/>
  <c r="BD78" i="3"/>
  <c r="BC81" i="3"/>
  <c r="BT81" i="3" s="1"/>
  <c r="BD82" i="3"/>
  <c r="BD80" i="3"/>
  <c r="BC78" i="3"/>
  <c r="BT78" i="3" s="1"/>
  <c r="BD84" i="3"/>
  <c r="BD77" i="3"/>
  <c r="BC80" i="3"/>
  <c r="BT80" i="3" s="1"/>
  <c r="BD81" i="3"/>
  <c r="BE14" i="3"/>
  <c r="AO29" i="1"/>
  <c r="AO33" i="1"/>
  <c r="AO22" i="1"/>
  <c r="AP46" i="1" s="1"/>
  <c r="AP24" i="2"/>
  <c r="B43" i="5" s="1"/>
  <c r="AP36" i="2"/>
  <c r="AP36" i="3"/>
  <c r="BC14" i="3"/>
  <c r="AP120" i="2"/>
  <c r="AP121" i="2"/>
  <c r="AP122" i="2"/>
  <c r="BG122" i="2" s="1"/>
  <c r="AP118" i="2"/>
  <c r="BD114" i="1"/>
  <c r="BC114" i="1"/>
  <c r="BB114" i="1"/>
  <c r="AZ114" i="1"/>
  <c r="AY114" i="1"/>
  <c r="AX114" i="1"/>
  <c r="AW114" i="1"/>
  <c r="AV114" i="1"/>
  <c r="AU114" i="1"/>
  <c r="AR114" i="1"/>
  <c r="AP109" i="2"/>
  <c r="AP110" i="2"/>
  <c r="AP111" i="2"/>
  <c r="AP112" i="2"/>
  <c r="AP107" i="2"/>
  <c r="AP108" i="2"/>
  <c r="AP109" i="3"/>
  <c r="AP110" i="3"/>
  <c r="AP111" i="3"/>
  <c r="AP112" i="3"/>
  <c r="AP107" i="3"/>
  <c r="AP108" i="3"/>
  <c r="AZ123" i="1"/>
  <c r="AY123" i="1"/>
  <c r="AX123" i="1"/>
  <c r="AW123" i="1"/>
  <c r="AV123" i="1"/>
  <c r="AU123" i="1"/>
  <c r="AT123" i="1"/>
  <c r="AS123" i="1"/>
  <c r="AR123" i="1"/>
  <c r="AQ123" i="1"/>
  <c r="AP123" i="1"/>
  <c r="AZ122" i="1"/>
  <c r="AY122" i="1"/>
  <c r="AX122" i="1"/>
  <c r="AW122" i="1"/>
  <c r="AV122" i="1"/>
  <c r="AU122" i="1"/>
  <c r="AT122" i="1"/>
  <c r="AS122" i="1"/>
  <c r="AR122" i="1"/>
  <c r="AQ122" i="1"/>
  <c r="AP122" i="1"/>
  <c r="AZ121" i="1"/>
  <c r="AY121" i="1"/>
  <c r="AX121" i="1"/>
  <c r="AW121" i="1"/>
  <c r="AV121" i="1"/>
  <c r="AU121" i="1"/>
  <c r="AT121" i="1"/>
  <c r="AS121" i="1"/>
  <c r="AR121" i="1"/>
  <c r="AQ121" i="1"/>
  <c r="AP121" i="1"/>
  <c r="AZ120" i="1"/>
  <c r="AY120" i="1"/>
  <c r="AX120" i="1"/>
  <c r="AW120" i="1"/>
  <c r="AV120" i="1"/>
  <c r="AU120" i="1"/>
  <c r="AT120" i="1"/>
  <c r="AS120" i="1"/>
  <c r="AR120" i="1"/>
  <c r="AQ120" i="1"/>
  <c r="AP120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Z118" i="1"/>
  <c r="AY118" i="1"/>
  <c r="AX118" i="1"/>
  <c r="AW118" i="1"/>
  <c r="AV118" i="1"/>
  <c r="AU118" i="1"/>
  <c r="AT118" i="1"/>
  <c r="AS118" i="1"/>
  <c r="AR118" i="1"/>
  <c r="AQ118" i="1"/>
  <c r="AP118" i="1"/>
  <c r="AP120" i="3"/>
  <c r="AP121" i="3"/>
  <c r="AP122" i="3"/>
  <c r="AP123" i="3"/>
  <c r="AP118" i="3"/>
  <c r="AQ48" i="3" l="1"/>
  <c r="B44" i="5"/>
  <c r="BA88" i="1"/>
  <c r="BW28" i="3"/>
  <c r="BW34" i="3"/>
  <c r="BW31" i="3"/>
  <c r="BW30" i="3"/>
  <c r="BS28" i="3"/>
  <c r="BS33" i="3"/>
  <c r="BW32" i="3"/>
  <c r="BW29" i="3"/>
  <c r="BS32" i="3"/>
  <c r="BW33" i="3"/>
  <c r="BS29" i="3"/>
  <c r="BS34" i="3"/>
  <c r="BS31" i="3"/>
  <c r="BF90" i="3"/>
  <c r="AJ8" i="5" s="1"/>
  <c r="AO151" i="1"/>
  <c r="AP40" i="1"/>
  <c r="BE18" i="1"/>
  <c r="AP42" i="1"/>
  <c r="AQ48" i="2"/>
  <c r="BH48" i="2" s="1"/>
  <c r="BA18" i="1"/>
  <c r="BF120" i="3"/>
  <c r="BB120" i="3"/>
  <c r="AO123" i="1"/>
  <c r="BE123" i="1" s="1"/>
  <c r="BG123" i="3"/>
  <c r="BF123" i="3"/>
  <c r="BB123" i="3"/>
  <c r="BF108" i="3"/>
  <c r="BB108" i="3"/>
  <c r="BF24" i="3"/>
  <c r="AJ7" i="5" s="1"/>
  <c r="BB24" i="3"/>
  <c r="BF122" i="3"/>
  <c r="BB122" i="3"/>
  <c r="BF107" i="3"/>
  <c r="BB107" i="3"/>
  <c r="BF109" i="3"/>
  <c r="BB109" i="3"/>
  <c r="BF36" i="3"/>
  <c r="BB36" i="3"/>
  <c r="BF118" i="3"/>
  <c r="BB118" i="3"/>
  <c r="BF110" i="3"/>
  <c r="BB110" i="3"/>
  <c r="BG121" i="3"/>
  <c r="BB121" i="3"/>
  <c r="BF121" i="3"/>
  <c r="AO121" i="1"/>
  <c r="BA121" i="1" s="1"/>
  <c r="BB112" i="3"/>
  <c r="BF112" i="3"/>
  <c r="AO112" i="1"/>
  <c r="BA112" i="1" s="1"/>
  <c r="BF111" i="3"/>
  <c r="BB111" i="3"/>
  <c r="BS30" i="3"/>
  <c r="BA29" i="1"/>
  <c r="BE29" i="1"/>
  <c r="BE119" i="1"/>
  <c r="BA119" i="1"/>
  <c r="BD120" i="1"/>
  <c r="BD121" i="1"/>
  <c r="BC122" i="1"/>
  <c r="BB123" i="1"/>
  <c r="AO108" i="1"/>
  <c r="AO110" i="1"/>
  <c r="BE34" i="1"/>
  <c r="BA34" i="1"/>
  <c r="BE16" i="1"/>
  <c r="BA16" i="1"/>
  <c r="BE30" i="1"/>
  <c r="BA30" i="1"/>
  <c r="BE32" i="1"/>
  <c r="BA32" i="1"/>
  <c r="BA21" i="1"/>
  <c r="BE21" i="1"/>
  <c r="BB118" i="1"/>
  <c r="BB119" i="1"/>
  <c r="BD122" i="1"/>
  <c r="BC123" i="1"/>
  <c r="AO111" i="1"/>
  <c r="BC120" i="1"/>
  <c r="BC121" i="1"/>
  <c r="BB122" i="1"/>
  <c r="AP114" i="2"/>
  <c r="BE22" i="1"/>
  <c r="BA22" i="1"/>
  <c r="AO36" i="1"/>
  <c r="BE89" i="1"/>
  <c r="BA89" i="1"/>
  <c r="BD118" i="1"/>
  <c r="BD119" i="1"/>
  <c r="AO122" i="1"/>
  <c r="AQ124" i="1"/>
  <c r="AU124" i="1"/>
  <c r="BC118" i="1"/>
  <c r="AY124" i="1"/>
  <c r="BC119" i="1"/>
  <c r="BB120" i="1"/>
  <c r="BB121" i="1"/>
  <c r="BD123" i="1"/>
  <c r="AO107" i="1"/>
  <c r="AO109" i="1"/>
  <c r="BE33" i="1"/>
  <c r="BA33" i="1"/>
  <c r="AO24" i="1"/>
  <c r="B90" i="5" s="1"/>
  <c r="BE31" i="1"/>
  <c r="BA31" i="1"/>
  <c r="BA20" i="1"/>
  <c r="BE20" i="1"/>
  <c r="BA28" i="1"/>
  <c r="BE28" i="1"/>
  <c r="BA17" i="1"/>
  <c r="BE17" i="1"/>
  <c r="BE19" i="1"/>
  <c r="BA19" i="1"/>
  <c r="AO90" i="1"/>
  <c r="AO143" i="1"/>
  <c r="BE143" i="1" s="1"/>
  <c r="AO150" i="1"/>
  <c r="AO149" i="1"/>
  <c r="AP124" i="2"/>
  <c r="AO118" i="1"/>
  <c r="AO120" i="1"/>
  <c r="AP114" i="3"/>
  <c r="AZ124" i="1"/>
  <c r="AP124" i="1"/>
  <c r="AT124" i="1"/>
  <c r="AX124" i="1"/>
  <c r="AV124" i="1"/>
  <c r="AW124" i="1"/>
  <c r="AR124" i="1"/>
  <c r="AS124" i="1"/>
  <c r="AP124" i="3"/>
  <c r="AZ58" i="1"/>
  <c r="AY58" i="1"/>
  <c r="AX58" i="1"/>
  <c r="AW58" i="1"/>
  <c r="AV58" i="1"/>
  <c r="AU58" i="1"/>
  <c r="AT58" i="1"/>
  <c r="AS58" i="1"/>
  <c r="AR58" i="1"/>
  <c r="AQ58" i="1"/>
  <c r="AP58" i="1"/>
  <c r="AZ57" i="1"/>
  <c r="AY57" i="1"/>
  <c r="AX57" i="1"/>
  <c r="AW57" i="1"/>
  <c r="AV57" i="1"/>
  <c r="AU57" i="1"/>
  <c r="AT57" i="1"/>
  <c r="AS57" i="1"/>
  <c r="AR57" i="1"/>
  <c r="AQ57" i="1"/>
  <c r="AP57" i="1"/>
  <c r="AZ56" i="1"/>
  <c r="AY56" i="1"/>
  <c r="AX56" i="1"/>
  <c r="AW56" i="1"/>
  <c r="AV56" i="1"/>
  <c r="AU56" i="1"/>
  <c r="AT56" i="1"/>
  <c r="AS56" i="1"/>
  <c r="AR56" i="1"/>
  <c r="AQ56" i="1"/>
  <c r="AP56" i="1"/>
  <c r="AZ55" i="1"/>
  <c r="AY55" i="1"/>
  <c r="AX55" i="1"/>
  <c r="AW55" i="1"/>
  <c r="AV55" i="1"/>
  <c r="AU55" i="1"/>
  <c r="AT55" i="1"/>
  <c r="AS55" i="1"/>
  <c r="AR55" i="1"/>
  <c r="AQ55" i="1"/>
  <c r="AP55" i="1"/>
  <c r="AZ54" i="1"/>
  <c r="AY54" i="1"/>
  <c r="AX54" i="1"/>
  <c r="AW54" i="1"/>
  <c r="AV54" i="1"/>
  <c r="AU54" i="1"/>
  <c r="AT54" i="1"/>
  <c r="AS54" i="1"/>
  <c r="AR54" i="1"/>
  <c r="AQ54" i="1"/>
  <c r="AP54" i="1"/>
  <c r="AZ53" i="1"/>
  <c r="AY53" i="1"/>
  <c r="AX53" i="1"/>
  <c r="AW53" i="1"/>
  <c r="AV53" i="1"/>
  <c r="AU53" i="1"/>
  <c r="AT53" i="1"/>
  <c r="AS53" i="1"/>
  <c r="AR53" i="1"/>
  <c r="AQ53" i="1"/>
  <c r="AP53" i="1"/>
  <c r="AZ52" i="1"/>
  <c r="AY52" i="1"/>
  <c r="AX52" i="1"/>
  <c r="AW52" i="1"/>
  <c r="AV52" i="1"/>
  <c r="AU52" i="1"/>
  <c r="AT52" i="1"/>
  <c r="AS52" i="1"/>
  <c r="AR52" i="1"/>
  <c r="AQ52" i="1"/>
  <c r="AP52" i="1"/>
  <c r="AP52" i="3"/>
  <c r="AP53" i="3"/>
  <c r="AP54" i="3"/>
  <c r="AP55" i="3"/>
  <c r="AP56" i="3"/>
  <c r="AP57" i="3"/>
  <c r="AP58" i="3"/>
  <c r="AP52" i="2"/>
  <c r="BG52" i="2" s="1"/>
  <c r="AP53" i="2"/>
  <c r="BG53" i="2" s="1"/>
  <c r="AP54" i="2"/>
  <c r="AP55" i="2"/>
  <c r="AP56" i="2"/>
  <c r="BG56" i="2" s="1"/>
  <c r="AP57" i="2"/>
  <c r="AP58" i="2"/>
  <c r="AP128" i="3"/>
  <c r="AP129" i="3"/>
  <c r="AP130" i="3"/>
  <c r="AP131" i="3"/>
  <c r="AP132" i="3"/>
  <c r="AP133" i="3"/>
  <c r="AP134" i="3"/>
  <c r="AP128" i="2"/>
  <c r="AP129" i="2"/>
  <c r="AP130" i="2"/>
  <c r="AP131" i="2"/>
  <c r="AP132" i="2"/>
  <c r="AP133" i="2"/>
  <c r="AP134" i="2"/>
  <c r="AZ101" i="1"/>
  <c r="AY101" i="1"/>
  <c r="AX101" i="1"/>
  <c r="AW101" i="1"/>
  <c r="AV101" i="1"/>
  <c r="AU101" i="1"/>
  <c r="AT101" i="1"/>
  <c r="AS101" i="1"/>
  <c r="AR101" i="1"/>
  <c r="AQ101" i="1"/>
  <c r="AP101" i="1"/>
  <c r="AZ100" i="1"/>
  <c r="AY100" i="1"/>
  <c r="AX100" i="1"/>
  <c r="AW100" i="1"/>
  <c r="AV100" i="1"/>
  <c r="AU100" i="1"/>
  <c r="AT100" i="1"/>
  <c r="AS100" i="1"/>
  <c r="AR100" i="1"/>
  <c r="AQ100" i="1"/>
  <c r="AP100" i="1"/>
  <c r="AZ99" i="1"/>
  <c r="AY99" i="1"/>
  <c r="AX99" i="1"/>
  <c r="AW99" i="1"/>
  <c r="AV99" i="1"/>
  <c r="AU99" i="1"/>
  <c r="AT99" i="1"/>
  <c r="AS99" i="1"/>
  <c r="AR99" i="1"/>
  <c r="AQ99" i="1"/>
  <c r="AP99" i="1"/>
  <c r="AZ98" i="1"/>
  <c r="AY98" i="1"/>
  <c r="AX98" i="1"/>
  <c r="AW98" i="1"/>
  <c r="AV98" i="1"/>
  <c r="AU98" i="1"/>
  <c r="AT98" i="1"/>
  <c r="AS98" i="1"/>
  <c r="AR98" i="1"/>
  <c r="AQ98" i="1"/>
  <c r="AP98" i="1"/>
  <c r="AZ97" i="1"/>
  <c r="AY97" i="1"/>
  <c r="AX97" i="1"/>
  <c r="AW97" i="1"/>
  <c r="AV97" i="1"/>
  <c r="AU97" i="1"/>
  <c r="AT97" i="1"/>
  <c r="AS97" i="1"/>
  <c r="AR97" i="1"/>
  <c r="AQ97" i="1"/>
  <c r="AP97" i="1"/>
  <c r="AZ96" i="1"/>
  <c r="AY96" i="1"/>
  <c r="AX96" i="1"/>
  <c r="AW96" i="1"/>
  <c r="AV96" i="1"/>
  <c r="AU96" i="1"/>
  <c r="AT96" i="1"/>
  <c r="AS96" i="1"/>
  <c r="AR96" i="1"/>
  <c r="AQ96" i="1"/>
  <c r="AP96" i="1"/>
  <c r="AZ95" i="1"/>
  <c r="AY95" i="1"/>
  <c r="AX95" i="1"/>
  <c r="AW95" i="1"/>
  <c r="AV95" i="1"/>
  <c r="AU95" i="1"/>
  <c r="AT95" i="1"/>
  <c r="AS95" i="1"/>
  <c r="AR95" i="1"/>
  <c r="AQ95" i="1"/>
  <c r="AP95" i="1"/>
  <c r="AP95" i="3"/>
  <c r="AP96" i="3"/>
  <c r="AP97" i="3"/>
  <c r="AP98" i="3"/>
  <c r="AP99" i="3"/>
  <c r="AP100" i="3"/>
  <c r="AP101" i="3"/>
  <c r="BC103" i="3"/>
  <c r="AP95" i="2"/>
  <c r="AP96" i="2"/>
  <c r="AP97" i="2"/>
  <c r="AP98" i="2"/>
  <c r="AP99" i="2"/>
  <c r="AP100" i="2"/>
  <c r="AP101" i="2"/>
  <c r="BE127" i="1"/>
  <c r="BE117" i="1"/>
  <c r="BE106" i="1"/>
  <c r="BE94" i="1"/>
  <c r="BE87" i="1"/>
  <c r="BE75" i="1"/>
  <c r="BE63" i="1"/>
  <c r="BE51" i="1"/>
  <c r="BE39" i="1"/>
  <c r="BE27" i="1"/>
  <c r="BE15" i="1"/>
  <c r="BD14" i="1"/>
  <c r="BC14" i="1"/>
  <c r="BB14" i="1"/>
  <c r="BD13" i="1"/>
  <c r="BC13" i="1"/>
  <c r="BB13" i="1"/>
  <c r="BD12" i="1"/>
  <c r="BC12" i="1"/>
  <c r="BB12" i="1"/>
  <c r="BD10" i="1"/>
  <c r="BC10" i="1"/>
  <c r="BB10" i="1"/>
  <c r="BD9" i="1"/>
  <c r="BC9" i="1"/>
  <c r="BB9" i="1"/>
  <c r="BD8" i="1"/>
  <c r="BC8" i="1"/>
  <c r="BB8" i="1"/>
  <c r="BD7" i="1"/>
  <c r="BC7" i="1"/>
  <c r="BB7" i="1"/>
  <c r="BD6" i="1"/>
  <c r="BC6" i="1"/>
  <c r="BB6" i="1"/>
  <c r="BD5" i="1"/>
  <c r="BC5" i="1"/>
  <c r="BB5" i="1"/>
  <c r="BD4" i="1"/>
  <c r="BC4" i="1"/>
  <c r="BB4" i="1"/>
  <c r="AP13" i="3"/>
  <c r="AP13" i="2"/>
  <c r="AP4" i="2"/>
  <c r="AP5" i="2"/>
  <c r="B5" i="5" s="1"/>
  <c r="AP6" i="2"/>
  <c r="AP7" i="2"/>
  <c r="AP8" i="2"/>
  <c r="AP9" i="2"/>
  <c r="B9" i="5" s="1"/>
  <c r="AP10" i="2"/>
  <c r="BE3" i="1"/>
  <c r="AP4" i="3"/>
  <c r="T4" i="5" s="1"/>
  <c r="AP5" i="3"/>
  <c r="T5" i="5" s="1"/>
  <c r="AP6" i="3"/>
  <c r="T6" i="5" s="1"/>
  <c r="AP7" i="3"/>
  <c r="T7" i="5" s="1"/>
  <c r="AP8" i="3"/>
  <c r="T8" i="5" s="1"/>
  <c r="AP9" i="3"/>
  <c r="T9" i="5" s="1"/>
  <c r="AP10" i="3"/>
  <c r="T10" i="5" s="1"/>
  <c r="AR103" i="1" l="1"/>
  <c r="AV103" i="1"/>
  <c r="AZ103" i="1"/>
  <c r="AW103" i="1"/>
  <c r="AX103" i="1"/>
  <c r="AQ103" i="1"/>
  <c r="AU103" i="1"/>
  <c r="AY103" i="1"/>
  <c r="AT160" i="1"/>
  <c r="AT155" i="1"/>
  <c r="AT161" i="1"/>
  <c r="AT156" i="1"/>
  <c r="AT159" i="1"/>
  <c r="AT154" i="1"/>
  <c r="AT103" i="1"/>
  <c r="AT82" i="1"/>
  <c r="AT70" i="1"/>
  <c r="AT81" i="1"/>
  <c r="AT69" i="1"/>
  <c r="AT67" i="1"/>
  <c r="AT79" i="1"/>
  <c r="AT78" i="1"/>
  <c r="AT66" i="1"/>
  <c r="AT77" i="1"/>
  <c r="AT65" i="1"/>
  <c r="AT76" i="1"/>
  <c r="AT64" i="1"/>
  <c r="AT80" i="1"/>
  <c r="AT68" i="1"/>
  <c r="AS103" i="1"/>
  <c r="AS155" i="1"/>
  <c r="AS77" i="1"/>
  <c r="AS160" i="1"/>
  <c r="AS65" i="1"/>
  <c r="AS81" i="1"/>
  <c r="AS69" i="1"/>
  <c r="AS79" i="1"/>
  <c r="AS67" i="1"/>
  <c r="AS78" i="1"/>
  <c r="AS66" i="1"/>
  <c r="AS82" i="1"/>
  <c r="AS70" i="1"/>
  <c r="AS156" i="1"/>
  <c r="AS76" i="1"/>
  <c r="AS64" i="1"/>
  <c r="AS161" i="1"/>
  <c r="AS154" i="1"/>
  <c r="AS80" i="1"/>
  <c r="AS68" i="1"/>
  <c r="AS159" i="1"/>
  <c r="T12" i="5"/>
  <c r="BG8" i="2"/>
  <c r="B8" i="5"/>
  <c r="BG4" i="2"/>
  <c r="B4" i="5"/>
  <c r="BG7" i="2"/>
  <c r="B7" i="5"/>
  <c r="BG10" i="2"/>
  <c r="B10" i="5"/>
  <c r="BG6" i="2"/>
  <c r="B6" i="5"/>
  <c r="AR160" i="1"/>
  <c r="AR155" i="1"/>
  <c r="AR161" i="1"/>
  <c r="AR156" i="1"/>
  <c r="AR159" i="1"/>
  <c r="AR154" i="1"/>
  <c r="BE103" i="3"/>
  <c r="BD103" i="3"/>
  <c r="AR67" i="1"/>
  <c r="AR79" i="1"/>
  <c r="AR66" i="1"/>
  <c r="AR78" i="1"/>
  <c r="AR70" i="1"/>
  <c r="AR82" i="1"/>
  <c r="AR65" i="1"/>
  <c r="AR77" i="1"/>
  <c r="AR69" i="1"/>
  <c r="AR81" i="1"/>
  <c r="AR64" i="1"/>
  <c r="AR60" i="1"/>
  <c r="AR76" i="1"/>
  <c r="AR68" i="1"/>
  <c r="AR80" i="1"/>
  <c r="AP60" i="1"/>
  <c r="AQ160" i="1"/>
  <c r="AQ155" i="1"/>
  <c r="AQ161" i="1"/>
  <c r="AQ60" i="1"/>
  <c r="AQ156" i="1"/>
  <c r="AQ159" i="1"/>
  <c r="AQ154" i="1"/>
  <c r="AQ65" i="1"/>
  <c r="AQ77" i="1"/>
  <c r="AQ69" i="1"/>
  <c r="AQ81" i="1"/>
  <c r="AQ64" i="1"/>
  <c r="AQ76" i="1"/>
  <c r="AQ68" i="1"/>
  <c r="AQ80" i="1"/>
  <c r="AQ67" i="1"/>
  <c r="AQ79" i="1"/>
  <c r="AQ78" i="1"/>
  <c r="AQ66" i="1"/>
  <c r="AQ70" i="1"/>
  <c r="AQ82" i="1"/>
  <c r="AP103" i="1"/>
  <c r="AP159" i="1"/>
  <c r="AP68" i="1"/>
  <c r="AP154" i="1"/>
  <c r="AP80" i="1"/>
  <c r="AP66" i="1"/>
  <c r="AP78" i="1"/>
  <c r="AP70" i="1"/>
  <c r="AP82" i="1"/>
  <c r="AP161" i="1"/>
  <c r="AP64" i="1"/>
  <c r="AP156" i="1"/>
  <c r="AP76" i="1"/>
  <c r="AP67" i="1"/>
  <c r="AP79" i="1"/>
  <c r="AP160" i="1"/>
  <c r="AP65" i="1"/>
  <c r="AP77" i="1"/>
  <c r="AP155" i="1"/>
  <c r="AP69" i="1"/>
  <c r="AP81" i="1"/>
  <c r="BE121" i="1"/>
  <c r="AO145" i="1"/>
  <c r="BE145" i="1" s="1"/>
  <c r="AP48" i="1"/>
  <c r="BE112" i="1"/>
  <c r="BA123" i="1"/>
  <c r="BB98" i="3"/>
  <c r="BF98" i="3"/>
  <c r="BF97" i="3"/>
  <c r="BB97" i="3"/>
  <c r="BF133" i="3"/>
  <c r="BB133" i="3"/>
  <c r="BF129" i="3"/>
  <c r="BB129" i="3"/>
  <c r="AP67" i="3"/>
  <c r="BG55" i="3"/>
  <c r="BB55" i="3"/>
  <c r="BF55" i="3"/>
  <c r="BB124" i="3"/>
  <c r="BF100" i="3"/>
  <c r="BB100" i="3"/>
  <c r="BF96" i="3"/>
  <c r="BB96" i="3"/>
  <c r="BB132" i="3"/>
  <c r="BF132" i="3"/>
  <c r="AP136" i="3"/>
  <c r="BB128" i="3"/>
  <c r="BF128" i="3"/>
  <c r="AP70" i="3"/>
  <c r="BG58" i="3"/>
  <c r="BF58" i="3"/>
  <c r="BB58" i="3"/>
  <c r="AP66" i="3"/>
  <c r="BG54" i="3"/>
  <c r="BF54" i="3"/>
  <c r="BB54" i="3"/>
  <c r="BF124" i="3"/>
  <c r="AO114" i="1"/>
  <c r="BB114" i="3"/>
  <c r="AO4" i="1"/>
  <c r="AO166" i="1" s="1"/>
  <c r="BG4" i="3"/>
  <c r="BF101" i="3"/>
  <c r="BB101" i="3"/>
  <c r="BF99" i="3"/>
  <c r="BB99" i="3"/>
  <c r="BF95" i="3"/>
  <c r="BB95" i="3"/>
  <c r="BF131" i="3"/>
  <c r="BB131" i="3"/>
  <c r="AP69" i="3"/>
  <c r="BG57" i="3"/>
  <c r="BB57" i="3"/>
  <c r="BF57" i="3"/>
  <c r="AP65" i="3"/>
  <c r="BG53" i="3"/>
  <c r="BB53" i="3"/>
  <c r="BF53" i="3"/>
  <c r="AO144" i="1"/>
  <c r="BE144" i="1" s="1"/>
  <c r="BF114" i="3"/>
  <c r="BB134" i="3"/>
  <c r="BF134" i="3"/>
  <c r="BB130" i="3"/>
  <c r="BF130" i="3"/>
  <c r="AP68" i="3"/>
  <c r="BG56" i="3"/>
  <c r="BF56" i="3"/>
  <c r="BB56" i="3"/>
  <c r="AP64" i="3"/>
  <c r="BG52" i="3"/>
  <c r="BF52" i="3"/>
  <c r="BB52" i="3"/>
  <c r="AO95" i="1"/>
  <c r="BD98" i="1"/>
  <c r="BC99" i="1"/>
  <c r="AO124" i="1"/>
  <c r="BE120" i="1"/>
  <c r="BA120" i="1"/>
  <c r="BE90" i="1"/>
  <c r="F6" i="4" s="1"/>
  <c r="H6" i="4" s="1"/>
  <c r="BA90" i="1"/>
  <c r="BB95" i="1"/>
  <c r="BD97" i="1"/>
  <c r="BC98" i="1"/>
  <c r="BB99" i="1"/>
  <c r="BD101" i="1"/>
  <c r="AP67" i="2"/>
  <c r="BG55" i="2"/>
  <c r="AU60" i="1"/>
  <c r="BC52" i="1"/>
  <c r="BC76" i="1" s="1"/>
  <c r="AY60" i="1"/>
  <c r="BB53" i="1"/>
  <c r="BD55" i="1"/>
  <c r="BD67" i="1" s="1"/>
  <c r="BC56" i="1"/>
  <c r="BC80" i="1" s="1"/>
  <c r="BB57" i="1"/>
  <c r="BE109" i="1"/>
  <c r="BA109" i="1"/>
  <c r="BE36" i="1"/>
  <c r="BA36" i="1"/>
  <c r="BA111" i="1"/>
  <c r="BE111" i="1"/>
  <c r="BE108" i="1"/>
  <c r="BA108" i="1"/>
  <c r="AP77" i="2"/>
  <c r="BG5" i="2"/>
  <c r="AO99" i="1"/>
  <c r="BC95" i="1"/>
  <c r="BB100" i="1"/>
  <c r="AT60" i="1"/>
  <c r="BD56" i="1"/>
  <c r="BD68" i="1" s="1"/>
  <c r="AO97" i="1"/>
  <c r="BD96" i="1"/>
  <c r="BC97" i="1"/>
  <c r="BB98" i="1"/>
  <c r="BD100" i="1"/>
  <c r="BC101" i="1"/>
  <c r="AP70" i="2"/>
  <c r="BG58" i="2"/>
  <c r="AP66" i="2"/>
  <c r="BG54" i="2"/>
  <c r="BB52" i="1"/>
  <c r="AV60" i="1"/>
  <c r="AZ60" i="1"/>
  <c r="BD54" i="1"/>
  <c r="BD66" i="1" s="1"/>
  <c r="BC55" i="1"/>
  <c r="BC79" i="1" s="1"/>
  <c r="BB56" i="1"/>
  <c r="BD58" i="1"/>
  <c r="BD70" i="1" s="1"/>
  <c r="BE118" i="1"/>
  <c r="BA118" i="1"/>
  <c r="BE107" i="1"/>
  <c r="BA107" i="1"/>
  <c r="BE122" i="1"/>
  <c r="BA122" i="1"/>
  <c r="AP81" i="2"/>
  <c r="BG9" i="2"/>
  <c r="BB96" i="1"/>
  <c r="AX60" i="1"/>
  <c r="BD52" i="1"/>
  <c r="BD64" i="1" s="1"/>
  <c r="BC53" i="1"/>
  <c r="BC77" i="1" s="1"/>
  <c r="BB54" i="1"/>
  <c r="BC57" i="1"/>
  <c r="BC81" i="1" s="1"/>
  <c r="BB58" i="1"/>
  <c r="AO9" i="1"/>
  <c r="BA9" i="1" s="1"/>
  <c r="AO100" i="1"/>
  <c r="AO96" i="1"/>
  <c r="AO101" i="1"/>
  <c r="BD95" i="1"/>
  <c r="BC96" i="1"/>
  <c r="BB97" i="1"/>
  <c r="BD99" i="1"/>
  <c r="BC100" i="1"/>
  <c r="BB101" i="1"/>
  <c r="AP69" i="2"/>
  <c r="BG57" i="2"/>
  <c r="AS60" i="1"/>
  <c r="AW60" i="1"/>
  <c r="BD53" i="1"/>
  <c r="BD65" i="1" s="1"/>
  <c r="BC54" i="1"/>
  <c r="BC78" i="1" s="1"/>
  <c r="BB55" i="1"/>
  <c r="BD57" i="1"/>
  <c r="BD69" i="1" s="1"/>
  <c r="BC58" i="1"/>
  <c r="BC82" i="1" s="1"/>
  <c r="BB124" i="1"/>
  <c r="BD124" i="1"/>
  <c r="BE24" i="1"/>
  <c r="BA24" i="1"/>
  <c r="BC124" i="1"/>
  <c r="BA110" i="1"/>
  <c r="BE110" i="1"/>
  <c r="BF8" i="3"/>
  <c r="BB8" i="3"/>
  <c r="BG8" i="3"/>
  <c r="AP80" i="3"/>
  <c r="AO8" i="1"/>
  <c r="BA8" i="1" s="1"/>
  <c r="AP80" i="2"/>
  <c r="AO6" i="1"/>
  <c r="BF6" i="3"/>
  <c r="BB6" i="3"/>
  <c r="AP78" i="3"/>
  <c r="BG6" i="3"/>
  <c r="AP82" i="2"/>
  <c r="AP78" i="2"/>
  <c r="BG13" i="3"/>
  <c r="BF13" i="3"/>
  <c r="BW13" i="3" s="1"/>
  <c r="BB13" i="3"/>
  <c r="BS13" i="3" s="1"/>
  <c r="AP136" i="2"/>
  <c r="AO53" i="1"/>
  <c r="AP65" i="2"/>
  <c r="AP12" i="3"/>
  <c r="AP14" i="3" s="1"/>
  <c r="B61" i="5" s="1"/>
  <c r="BB4" i="3"/>
  <c r="AP76" i="3"/>
  <c r="BF4" i="3"/>
  <c r="AP76" i="2"/>
  <c r="BG7" i="3"/>
  <c r="AP79" i="3"/>
  <c r="BF7" i="3"/>
  <c r="BB7" i="3"/>
  <c r="AO7" i="1"/>
  <c r="BE7" i="1" s="1"/>
  <c r="AP79" i="2"/>
  <c r="AO98" i="1"/>
  <c r="AO10" i="1"/>
  <c r="BE10" i="1" s="1"/>
  <c r="BF10" i="3"/>
  <c r="BB10" i="3"/>
  <c r="AP82" i="3"/>
  <c r="BG10" i="3"/>
  <c r="AP81" i="3"/>
  <c r="BG9" i="3"/>
  <c r="BF9" i="3"/>
  <c r="BB9" i="3"/>
  <c r="AO5" i="1"/>
  <c r="BE5" i="1" s="1"/>
  <c r="AP77" i="3"/>
  <c r="BG5" i="3"/>
  <c r="BF5" i="3"/>
  <c r="BB5" i="3"/>
  <c r="AP103" i="3"/>
  <c r="AO56" i="1"/>
  <c r="AP68" i="2"/>
  <c r="AO52" i="1"/>
  <c r="AP64" i="2"/>
  <c r="AO57" i="1"/>
  <c r="BA10" i="1"/>
  <c r="BA5" i="1"/>
  <c r="AP103" i="2"/>
  <c r="AO55" i="1"/>
  <c r="AO58" i="1"/>
  <c r="AO54" i="1"/>
  <c r="AP60" i="2"/>
  <c r="AP60" i="3"/>
  <c r="AO13" i="1"/>
  <c r="AP12" i="2"/>
  <c r="AT84" i="1" l="1"/>
  <c r="AT72" i="1"/>
  <c r="BB82" i="1"/>
  <c r="BB80" i="1"/>
  <c r="BB76" i="1"/>
  <c r="BB77" i="1"/>
  <c r="BB79" i="1"/>
  <c r="BB81" i="1"/>
  <c r="AS84" i="1"/>
  <c r="AS72" i="1"/>
  <c r="B12" i="5"/>
  <c r="AR72" i="1"/>
  <c r="C8" i="4" s="1"/>
  <c r="AR84" i="1"/>
  <c r="C9" i="4" s="1"/>
  <c r="E9" i="4" s="1"/>
  <c r="BE9" i="1"/>
  <c r="AQ72" i="1"/>
  <c r="AQ84" i="1"/>
  <c r="BE4" i="1"/>
  <c r="AO146" i="1"/>
  <c r="BE146" i="1" s="1"/>
  <c r="AP72" i="1"/>
  <c r="AP84" i="1"/>
  <c r="BF76" i="3"/>
  <c r="AO156" i="1"/>
  <c r="BA4" i="1"/>
  <c r="BS52" i="3"/>
  <c r="BB64" i="3"/>
  <c r="BS64" i="3" s="1"/>
  <c r="BS56" i="3"/>
  <c r="BB68" i="3"/>
  <c r="BS68" i="3" s="1"/>
  <c r="BW54" i="3"/>
  <c r="BF66" i="3"/>
  <c r="BW58" i="3"/>
  <c r="BF70" i="3"/>
  <c r="BW55" i="3"/>
  <c r="BF67" i="3"/>
  <c r="BW52" i="3"/>
  <c r="BF64" i="3"/>
  <c r="BW56" i="3"/>
  <c r="BF68" i="3"/>
  <c r="BW53" i="3"/>
  <c r="BF65" i="3"/>
  <c r="BW57" i="3"/>
  <c r="BF69" i="3"/>
  <c r="BS55" i="3"/>
  <c r="BB67" i="3"/>
  <c r="BS67" i="3" s="1"/>
  <c r="BB103" i="3"/>
  <c r="BF103" i="3"/>
  <c r="BE114" i="1"/>
  <c r="BS53" i="3"/>
  <c r="BB65" i="3"/>
  <c r="BS65" i="3" s="1"/>
  <c r="BS57" i="3"/>
  <c r="BB69" i="3"/>
  <c r="BS69" i="3" s="1"/>
  <c r="BF136" i="3"/>
  <c r="BB136" i="3"/>
  <c r="AP72" i="3"/>
  <c r="BB60" i="3"/>
  <c r="BF60" i="3"/>
  <c r="BD80" i="1"/>
  <c r="BD81" i="1"/>
  <c r="BS54" i="3"/>
  <c r="BB66" i="3"/>
  <c r="BS66" i="3" s="1"/>
  <c r="BS58" i="3"/>
  <c r="BB70" i="3"/>
  <c r="BS70" i="3" s="1"/>
  <c r="BC66" i="1"/>
  <c r="BB66" i="1"/>
  <c r="BA124" i="1"/>
  <c r="BE97" i="1"/>
  <c r="BA97" i="1"/>
  <c r="BA99" i="1"/>
  <c r="BE99" i="1"/>
  <c r="BB103" i="1"/>
  <c r="BE95" i="1"/>
  <c r="BA95" i="1"/>
  <c r="AP72" i="2"/>
  <c r="BE52" i="1"/>
  <c r="BA52" i="1"/>
  <c r="BA53" i="1"/>
  <c r="BA77" i="1" s="1"/>
  <c r="BE53" i="1"/>
  <c r="BE77" i="1" s="1"/>
  <c r="BE96" i="1"/>
  <c r="BA96" i="1"/>
  <c r="BD79" i="1"/>
  <c r="BC68" i="1"/>
  <c r="BC60" i="1"/>
  <c r="BD77" i="1"/>
  <c r="BE54" i="1"/>
  <c r="BA54" i="1"/>
  <c r="BB78" i="1"/>
  <c r="BB67" i="1"/>
  <c r="BC65" i="1"/>
  <c r="BD60" i="1"/>
  <c r="BD82" i="1"/>
  <c r="BC67" i="1"/>
  <c r="BC103" i="1"/>
  <c r="BB69" i="1"/>
  <c r="BE124" i="1"/>
  <c r="BD78" i="1"/>
  <c r="AO67" i="1"/>
  <c r="BA55" i="1"/>
  <c r="BE55" i="1"/>
  <c r="BE79" i="1" s="1"/>
  <c r="BD103" i="1"/>
  <c r="BC69" i="1"/>
  <c r="BB60" i="1"/>
  <c r="AO70" i="1"/>
  <c r="BE58" i="1"/>
  <c r="BE82" i="1" s="1"/>
  <c r="BA58" i="1"/>
  <c r="AO103" i="1"/>
  <c r="AO69" i="1"/>
  <c r="BE57" i="1"/>
  <c r="BA57" i="1"/>
  <c r="BA81" i="1" s="1"/>
  <c r="BE56" i="1"/>
  <c r="BA56" i="1"/>
  <c r="BA80" i="1" s="1"/>
  <c r="BA98" i="1"/>
  <c r="BE98" i="1"/>
  <c r="BC70" i="1"/>
  <c r="BE101" i="1"/>
  <c r="BA101" i="1"/>
  <c r="BE100" i="1"/>
  <c r="BA100" i="1"/>
  <c r="BB70" i="1"/>
  <c r="BA114" i="1"/>
  <c r="BB68" i="1"/>
  <c r="BB64" i="1"/>
  <c r="BD76" i="1"/>
  <c r="BB65" i="1"/>
  <c r="BC64" i="1"/>
  <c r="BW7" i="3"/>
  <c r="BF79" i="3"/>
  <c r="BW6" i="3"/>
  <c r="BF78" i="3"/>
  <c r="BW8" i="3"/>
  <c r="BF80" i="3"/>
  <c r="BS10" i="3"/>
  <c r="BB82" i="3"/>
  <c r="BS82" i="3" s="1"/>
  <c r="BW10" i="3"/>
  <c r="BF82" i="3"/>
  <c r="BS4" i="3"/>
  <c r="BB76" i="3"/>
  <c r="BS76" i="3" s="1"/>
  <c r="BW9" i="3"/>
  <c r="BF81" i="3"/>
  <c r="BS5" i="3"/>
  <c r="BB77" i="3"/>
  <c r="BS77" i="3" s="1"/>
  <c r="BW5" i="3"/>
  <c r="BF77" i="3"/>
  <c r="BS9" i="3"/>
  <c r="BB81" i="3"/>
  <c r="BS81" i="3" s="1"/>
  <c r="BS7" i="3"/>
  <c r="BB79" i="3"/>
  <c r="BS79" i="3" s="1"/>
  <c r="BS6" i="3"/>
  <c r="BB78" i="3"/>
  <c r="BS78" i="3" s="1"/>
  <c r="BS8" i="3"/>
  <c r="BB80" i="3"/>
  <c r="BS80" i="3" s="1"/>
  <c r="AO64" i="1"/>
  <c r="AO161" i="1"/>
  <c r="AO79" i="1"/>
  <c r="AO78" i="1"/>
  <c r="AP14" i="2"/>
  <c r="B60" i="5" s="1"/>
  <c r="AP84" i="2"/>
  <c r="BA6" i="1"/>
  <c r="AO82" i="1"/>
  <c r="AO65" i="1"/>
  <c r="AO160" i="1"/>
  <c r="AO81" i="1"/>
  <c r="BE8" i="1"/>
  <c r="AO154" i="1"/>
  <c r="AO164" i="1"/>
  <c r="AO80" i="1"/>
  <c r="AO60" i="1"/>
  <c r="AO66" i="1"/>
  <c r="AO165" i="1"/>
  <c r="AO77" i="1"/>
  <c r="AO155" i="1"/>
  <c r="AO12" i="1"/>
  <c r="AO128" i="1" s="1"/>
  <c r="BA7" i="1"/>
  <c r="BE6" i="1"/>
  <c r="AO159" i="1"/>
  <c r="AO68" i="1"/>
  <c r="AP84" i="3"/>
  <c r="BF12" i="3"/>
  <c r="BB12" i="3"/>
  <c r="AO76" i="1"/>
  <c r="BE13" i="1"/>
  <c r="BA13" i="1"/>
  <c r="E8" i="4" l="1"/>
  <c r="BE131" i="1"/>
  <c r="BE133" i="1"/>
  <c r="BE132" i="1"/>
  <c r="BE129" i="1"/>
  <c r="BE134" i="1"/>
  <c r="BE128" i="1"/>
  <c r="BE81" i="1"/>
  <c r="BE130" i="1"/>
  <c r="BE76" i="1"/>
  <c r="BA76" i="1"/>
  <c r="BF72" i="3"/>
  <c r="AJ11" i="5" s="1"/>
  <c r="BB72" i="3"/>
  <c r="BA69" i="1"/>
  <c r="BD72" i="1"/>
  <c r="BD84" i="1"/>
  <c r="AO130" i="1"/>
  <c r="BA68" i="1"/>
  <c r="BE69" i="1"/>
  <c r="BE70" i="1"/>
  <c r="BE67" i="1"/>
  <c r="BE65" i="1"/>
  <c r="BA64" i="1"/>
  <c r="BA70" i="1"/>
  <c r="BC72" i="1"/>
  <c r="BC84" i="1"/>
  <c r="BA82" i="1"/>
  <c r="BE68" i="1"/>
  <c r="BA67" i="1"/>
  <c r="BA66" i="1"/>
  <c r="BA65" i="1"/>
  <c r="BE64" i="1"/>
  <c r="AO14" i="1"/>
  <c r="BE14" i="1" s="1"/>
  <c r="F4" i="4" s="1"/>
  <c r="AO72" i="1"/>
  <c r="BE60" i="1"/>
  <c r="BA60" i="1"/>
  <c r="BE103" i="1"/>
  <c r="BA103" i="1"/>
  <c r="BB72" i="1"/>
  <c r="BB84" i="1"/>
  <c r="BE66" i="1"/>
  <c r="BE78" i="1"/>
  <c r="BA79" i="1"/>
  <c r="BB84" i="3"/>
  <c r="BA78" i="1"/>
  <c r="BF14" i="3"/>
  <c r="AJ4" i="5" s="1"/>
  <c r="BF84" i="3"/>
  <c r="AJ10" i="5" s="1"/>
  <c r="BE80" i="1"/>
  <c r="BB14" i="3"/>
  <c r="AO135" i="1"/>
  <c r="AO84" i="1"/>
  <c r="AO132" i="1"/>
  <c r="AO134" i="1"/>
  <c r="AO140" i="1" s="1"/>
  <c r="BE140" i="1" s="1"/>
  <c r="AO131" i="1"/>
  <c r="AO133" i="1"/>
  <c r="BA12" i="1"/>
  <c r="BE12" i="1"/>
  <c r="AO129" i="1"/>
  <c r="AJ12" i="5" l="1"/>
  <c r="H4" i="4"/>
  <c r="F10" i="4"/>
  <c r="BE135" i="1"/>
  <c r="BA14" i="1"/>
  <c r="AO139" i="1"/>
  <c r="BE139" i="1" s="1"/>
  <c r="BA72" i="1"/>
  <c r="BE72" i="1"/>
  <c r="BA84" i="1"/>
  <c r="BE84" i="1"/>
  <c r="AO138" i="1"/>
  <c r="BE138" i="1" s="1"/>
  <c r="BH4" i="3"/>
  <c r="BI4" i="3"/>
  <c r="BJ4" i="3"/>
  <c r="BK4" i="3"/>
  <c r="BL4" i="3"/>
  <c r="BM4" i="3"/>
  <c r="BN4" i="3"/>
  <c r="BO4" i="3"/>
  <c r="F9" i="4" l="1"/>
  <c r="H9" i="4" s="1"/>
  <c r="AK10" i="5"/>
  <c r="F8" i="4"/>
  <c r="H8" i="4" s="1"/>
  <c r="AK11" i="5"/>
  <c r="H10" i="4"/>
  <c r="AO141" i="1"/>
  <c r="BE141" i="1" s="1"/>
  <c r="Z120" i="3"/>
  <c r="BR120" i="3" s="1"/>
  <c r="Z121" i="3"/>
  <c r="BR121" i="3" s="1"/>
  <c r="Z118" i="3"/>
  <c r="BR118" i="3" s="1"/>
  <c r="Z120" i="2"/>
  <c r="Z121" i="2"/>
  <c r="Z122" i="2"/>
  <c r="Z123" i="2"/>
  <c r="Z118" i="2"/>
  <c r="Z128" i="2"/>
  <c r="BR128" i="2" s="1"/>
  <c r="Z129" i="2"/>
  <c r="BR129" i="2" s="1"/>
  <c r="Z130" i="2"/>
  <c r="BR130" i="2" s="1"/>
  <c r="Z131" i="2"/>
  <c r="BR131" i="2" s="1"/>
  <c r="Z132" i="2"/>
  <c r="BR132" i="2" s="1"/>
  <c r="Z133" i="2"/>
  <c r="BR133" i="2" s="1"/>
  <c r="Z134" i="2"/>
  <c r="BR134" i="2" s="1"/>
  <c r="Z128" i="3"/>
  <c r="BR128" i="3" s="1"/>
  <c r="Z129" i="3"/>
  <c r="BR129" i="3" s="1"/>
  <c r="Z130" i="3"/>
  <c r="BR130" i="3" s="1"/>
  <c r="Z131" i="3"/>
  <c r="BR131" i="3" s="1"/>
  <c r="Z132" i="3"/>
  <c r="BR132" i="3" s="1"/>
  <c r="Z133" i="3"/>
  <c r="BR133" i="3" s="1"/>
  <c r="Z134" i="3"/>
  <c r="BR134" i="3" s="1"/>
  <c r="Z95" i="3"/>
  <c r="BR95" i="3" s="1"/>
  <c r="Z96" i="3"/>
  <c r="BR96" i="3" s="1"/>
  <c r="Z97" i="3"/>
  <c r="BR97" i="3" s="1"/>
  <c r="Z98" i="3"/>
  <c r="BR98" i="3" s="1"/>
  <c r="Z99" i="3"/>
  <c r="BR99" i="3" s="1"/>
  <c r="Z100" i="3"/>
  <c r="BR100" i="3" s="1"/>
  <c r="Z101" i="3"/>
  <c r="BR101" i="3" s="1"/>
  <c r="Z95" i="2"/>
  <c r="Z96" i="2"/>
  <c r="Z97" i="2"/>
  <c r="Z98" i="2"/>
  <c r="Z99" i="2"/>
  <c r="Z100" i="2"/>
  <c r="Z101" i="2"/>
  <c r="Z89" i="3"/>
  <c r="BR89" i="3" s="1"/>
  <c r="Z88" i="3"/>
  <c r="BR88" i="3" s="1"/>
  <c r="Z89" i="2"/>
  <c r="Z88" i="2"/>
  <c r="Z52" i="3"/>
  <c r="BR52" i="3" s="1"/>
  <c r="Z53" i="3"/>
  <c r="BR53" i="3" s="1"/>
  <c r="Z54" i="3"/>
  <c r="BR54" i="3" s="1"/>
  <c r="Z55" i="3"/>
  <c r="BR55" i="3" s="1"/>
  <c r="Z56" i="3"/>
  <c r="BR56" i="3" s="1"/>
  <c r="Z57" i="3"/>
  <c r="BR57" i="3" s="1"/>
  <c r="Z58" i="3"/>
  <c r="BR58" i="3" s="1"/>
  <c r="Z52" i="2"/>
  <c r="Z53" i="2"/>
  <c r="Z54" i="2"/>
  <c r="Z55" i="2"/>
  <c r="Z56" i="2"/>
  <c r="Z57" i="2"/>
  <c r="Z58" i="2"/>
  <c r="Z13" i="3"/>
  <c r="BR13" i="3" s="1"/>
  <c r="Z4" i="3"/>
  <c r="Z5" i="3"/>
  <c r="Z6" i="3"/>
  <c r="Z7" i="3"/>
  <c r="Z8" i="3"/>
  <c r="Z9" i="3"/>
  <c r="Z10" i="3"/>
  <c r="Z13" i="2"/>
  <c r="Z4" i="2"/>
  <c r="Z5" i="2"/>
  <c r="Y5" i="9" s="1"/>
  <c r="Z6" i="2"/>
  <c r="Y6" i="9" s="1"/>
  <c r="Z7" i="2"/>
  <c r="Y7" i="9" s="1"/>
  <c r="Z8" i="2"/>
  <c r="Y8" i="9" s="1"/>
  <c r="Z9" i="2"/>
  <c r="Z10" i="2"/>
  <c r="Y10" i="9" s="1"/>
  <c r="Z28" i="3"/>
  <c r="Z29" i="3"/>
  <c r="Z30" i="3"/>
  <c r="Z31" i="3"/>
  <c r="Z32" i="3"/>
  <c r="Z33" i="3"/>
  <c r="Z34" i="3"/>
  <c r="Z28" i="2"/>
  <c r="Z29" i="2"/>
  <c r="Y29" i="9" s="1"/>
  <c r="Z30" i="2"/>
  <c r="Z31" i="2"/>
  <c r="Z32" i="2"/>
  <c r="Z33" i="2"/>
  <c r="Y33" i="9" s="1"/>
  <c r="Z34" i="2"/>
  <c r="Z16" i="3"/>
  <c r="Z17" i="3"/>
  <c r="Z18" i="3"/>
  <c r="Z19" i="3"/>
  <c r="Z20" i="3"/>
  <c r="Z21" i="3"/>
  <c r="Z22" i="3"/>
  <c r="Z16" i="2"/>
  <c r="Z17" i="2"/>
  <c r="Z18" i="2"/>
  <c r="Z19" i="2"/>
  <c r="Y19" i="9" s="1"/>
  <c r="Z20" i="2"/>
  <c r="Z21" i="2"/>
  <c r="Z22" i="2"/>
  <c r="Z109" i="3"/>
  <c r="Z110" i="3"/>
  <c r="Z111" i="3"/>
  <c r="Z112" i="3"/>
  <c r="Z107" i="3"/>
  <c r="Z108" i="3"/>
  <c r="Z110" i="2"/>
  <c r="Y110" i="9" s="1"/>
  <c r="AD110" i="9" s="1"/>
  <c r="Z109" i="2"/>
  <c r="Z111" i="2"/>
  <c r="Y111" i="9" s="1"/>
  <c r="AD111" i="9" s="1"/>
  <c r="Z112" i="2"/>
  <c r="Z107" i="2"/>
  <c r="Z108" i="2"/>
  <c r="Y108" i="9" s="1"/>
  <c r="AD108" i="9" s="1"/>
  <c r="Y9" i="9" l="1"/>
  <c r="Y109" i="9"/>
  <c r="AD109" i="9" s="1"/>
  <c r="Y22" i="9"/>
  <c r="Y18" i="9"/>
  <c r="BA42" i="9" s="1"/>
  <c r="BR42" i="9" s="1"/>
  <c r="Y32" i="9"/>
  <c r="Y28" i="9"/>
  <c r="Y107" i="9"/>
  <c r="Y20" i="9"/>
  <c r="BA44" i="9" s="1"/>
  <c r="BR44" i="9" s="1"/>
  <c r="Y16" i="9"/>
  <c r="Y34" i="9"/>
  <c r="Y30" i="9"/>
  <c r="Y21" i="9"/>
  <c r="BA45" i="9" s="1"/>
  <c r="BR45" i="9" s="1"/>
  <c r="Y17" i="9"/>
  <c r="Y31" i="9"/>
  <c r="Y150" i="9" s="1"/>
  <c r="Y112" i="9"/>
  <c r="AD112" i="9" s="1"/>
  <c r="AO42" i="9"/>
  <c r="BF42" i="9" s="1"/>
  <c r="BE42" i="9"/>
  <c r="BV42" i="9" s="1"/>
  <c r="Y151" i="9"/>
  <c r="BR54" i="2"/>
  <c r="Y54" i="9"/>
  <c r="Y78" i="9" s="1"/>
  <c r="BQ78" i="9" s="1"/>
  <c r="BR95" i="2"/>
  <c r="Y95" i="9"/>
  <c r="AD107" i="9"/>
  <c r="AO45" i="9"/>
  <c r="BF45" i="9" s="1"/>
  <c r="BE45" i="9"/>
  <c r="BV45" i="9" s="1"/>
  <c r="AO41" i="9"/>
  <c r="BF41" i="9" s="1"/>
  <c r="BA41" i="9"/>
  <c r="BR41" i="9" s="1"/>
  <c r="BE41" i="9"/>
  <c r="BV41" i="9" s="1"/>
  <c r="BQ31" i="9"/>
  <c r="BQ9" i="9"/>
  <c r="BQ5" i="9"/>
  <c r="Y165" i="9"/>
  <c r="BR57" i="2"/>
  <c r="Y57" i="9"/>
  <c r="Y81" i="9" s="1"/>
  <c r="BQ81" i="9" s="1"/>
  <c r="BR53" i="2"/>
  <c r="Y53" i="9"/>
  <c r="BR98" i="2"/>
  <c r="Y98" i="9"/>
  <c r="BQ98" i="9" s="1"/>
  <c r="BR121" i="2"/>
  <c r="Y121" i="9"/>
  <c r="BQ121" i="9" s="1"/>
  <c r="BQ32" i="9"/>
  <c r="BQ6" i="9"/>
  <c r="BR58" i="2"/>
  <c r="Y58" i="9"/>
  <c r="BR99" i="2"/>
  <c r="Y99" i="9"/>
  <c r="BQ99" i="9" s="1"/>
  <c r="BR122" i="2"/>
  <c r="Y122" i="9"/>
  <c r="BQ122" i="9" s="1"/>
  <c r="AO44" i="9"/>
  <c r="BF44" i="9" s="1"/>
  <c r="BE44" i="9"/>
  <c r="BV44" i="9" s="1"/>
  <c r="AO40" i="9"/>
  <c r="BF40" i="9" s="1"/>
  <c r="Y24" i="9"/>
  <c r="BA40" i="9"/>
  <c r="BR40" i="9" s="1"/>
  <c r="BE40" i="9"/>
  <c r="BV40" i="9" s="1"/>
  <c r="BQ30" i="9"/>
  <c r="BQ8" i="9"/>
  <c r="Y164" i="9"/>
  <c r="BR4" i="2"/>
  <c r="Y4" i="9"/>
  <c r="BR56" i="2"/>
  <c r="Y56" i="9"/>
  <c r="Y80" i="9" s="1"/>
  <c r="BQ80" i="9" s="1"/>
  <c r="BR52" i="2"/>
  <c r="Y52" i="9"/>
  <c r="BR88" i="2"/>
  <c r="Y88" i="9"/>
  <c r="BR101" i="2"/>
  <c r="Y101" i="9"/>
  <c r="BQ101" i="9" s="1"/>
  <c r="BR97" i="2"/>
  <c r="Y97" i="9"/>
  <c r="BQ97" i="9" s="1"/>
  <c r="BR118" i="2"/>
  <c r="Y118" i="9"/>
  <c r="BR120" i="2"/>
  <c r="Y120" i="9"/>
  <c r="BQ120" i="9" s="1"/>
  <c r="AO46" i="9"/>
  <c r="BF46" i="9" s="1"/>
  <c r="BA46" i="9"/>
  <c r="BR46" i="9" s="1"/>
  <c r="BE46" i="9"/>
  <c r="BV46" i="9" s="1"/>
  <c r="Y82" i="9"/>
  <c r="BQ82" i="9" s="1"/>
  <c r="BQ10" i="9"/>
  <c r="AO43" i="9"/>
  <c r="BF43" i="9" s="1"/>
  <c r="BA43" i="9"/>
  <c r="BR43" i="9" s="1"/>
  <c r="BE43" i="9"/>
  <c r="BV43" i="9" s="1"/>
  <c r="BQ33" i="9"/>
  <c r="BQ29" i="9"/>
  <c r="BQ7" i="9"/>
  <c r="BR13" i="2"/>
  <c r="Y13" i="9"/>
  <c r="BQ13" i="9" s="1"/>
  <c r="BR55" i="2"/>
  <c r="Y55" i="9"/>
  <c r="Y79" i="9" s="1"/>
  <c r="BQ79" i="9" s="1"/>
  <c r="BR89" i="2"/>
  <c r="Y89" i="9"/>
  <c r="BQ89" i="9" s="1"/>
  <c r="BR100" i="2"/>
  <c r="Y100" i="9"/>
  <c r="BQ100" i="9" s="1"/>
  <c r="BR96" i="2"/>
  <c r="Y96" i="9"/>
  <c r="BQ96" i="9" s="1"/>
  <c r="BR123" i="2"/>
  <c r="Y123" i="9"/>
  <c r="BF44" i="3"/>
  <c r="BW44" i="3" s="1"/>
  <c r="BB44" i="3"/>
  <c r="BS44" i="3" s="1"/>
  <c r="BF46" i="3"/>
  <c r="BW46" i="3" s="1"/>
  <c r="BB46" i="3"/>
  <c r="BS46" i="3" s="1"/>
  <c r="BF42" i="3"/>
  <c r="BW42" i="3" s="1"/>
  <c r="BB42" i="3"/>
  <c r="BS42" i="3" s="1"/>
  <c r="BF40" i="3"/>
  <c r="BW40" i="3" s="1"/>
  <c r="BB40" i="3"/>
  <c r="BS40" i="3" s="1"/>
  <c r="BF43" i="3"/>
  <c r="BW43" i="3" s="1"/>
  <c r="BB43" i="3"/>
  <c r="BS43" i="3" s="1"/>
  <c r="BF45" i="3"/>
  <c r="BW45" i="3" s="1"/>
  <c r="BB45" i="3"/>
  <c r="BS45" i="3" s="1"/>
  <c r="BF41" i="3"/>
  <c r="BW41" i="3" s="1"/>
  <c r="BB41" i="3"/>
  <c r="BS41" i="3" s="1"/>
  <c r="AP42" i="2"/>
  <c r="BG42" i="2" s="1"/>
  <c r="AP41" i="3"/>
  <c r="BG41" i="3" s="1"/>
  <c r="BR28" i="2"/>
  <c r="AP41" i="2"/>
  <c r="BG41" i="2" s="1"/>
  <c r="AP40" i="3"/>
  <c r="BG40" i="3" s="1"/>
  <c r="BR31" i="2"/>
  <c r="BR30" i="3"/>
  <c r="AP44" i="2"/>
  <c r="BG44" i="2" s="1"/>
  <c r="AP40" i="2"/>
  <c r="BG40" i="2" s="1"/>
  <c r="AP43" i="3"/>
  <c r="BG43" i="3" s="1"/>
  <c r="BR34" i="2"/>
  <c r="BR30" i="2"/>
  <c r="BR33" i="3"/>
  <c r="BR29" i="3"/>
  <c r="AP46" i="2"/>
  <c r="BG46" i="2" s="1"/>
  <c r="AP45" i="3"/>
  <c r="BG45" i="3" s="1"/>
  <c r="BR32" i="2"/>
  <c r="BR31" i="3"/>
  <c r="AP45" i="2"/>
  <c r="BG45" i="2" s="1"/>
  <c r="AP44" i="3"/>
  <c r="BG44" i="3" s="1"/>
  <c r="BR34" i="3"/>
  <c r="AP43" i="2"/>
  <c r="BG43" i="2" s="1"/>
  <c r="AP46" i="3"/>
  <c r="BG46" i="3" s="1"/>
  <c r="AP42" i="3"/>
  <c r="BG42" i="3" s="1"/>
  <c r="BR33" i="2"/>
  <c r="BR29" i="2"/>
  <c r="BR32" i="3"/>
  <c r="BR28" i="3"/>
  <c r="BR10" i="2"/>
  <c r="BR9" i="2"/>
  <c r="BR8" i="2"/>
  <c r="BR6" i="2"/>
  <c r="BR5" i="2"/>
  <c r="BR7" i="2"/>
  <c r="BR6" i="3"/>
  <c r="BR9" i="3"/>
  <c r="BR5" i="3"/>
  <c r="M17" i="5"/>
  <c r="BR8" i="3"/>
  <c r="AE17" i="5"/>
  <c r="BR4" i="3"/>
  <c r="BR10" i="3"/>
  <c r="AE16" i="5"/>
  <c r="BR7" i="3"/>
  <c r="Y155" i="9" l="1"/>
  <c r="Y149" i="9"/>
  <c r="Y36" i="9"/>
  <c r="BQ36" i="9" s="1"/>
  <c r="BQ28" i="9"/>
  <c r="BQ34" i="9"/>
  <c r="Y114" i="9"/>
  <c r="AD114" i="9" s="1"/>
  <c r="Y124" i="9"/>
  <c r="BQ124" i="9" s="1"/>
  <c r="BQ118" i="9"/>
  <c r="Y60" i="9"/>
  <c r="BQ52" i="9"/>
  <c r="Y161" i="9"/>
  <c r="Y64" i="9"/>
  <c r="BQ64" i="9" s="1"/>
  <c r="Y12" i="9"/>
  <c r="BQ4" i="9"/>
  <c r="Y76" i="9"/>
  <c r="BQ76" i="9" s="1"/>
  <c r="Y156" i="9"/>
  <c r="Y166" i="9"/>
  <c r="Y145" i="9"/>
  <c r="Y143" i="9"/>
  <c r="AO48" i="9"/>
  <c r="BF48" i="9" s="1"/>
  <c r="Y144" i="9"/>
  <c r="BA48" i="9"/>
  <c r="BR48" i="9" s="1"/>
  <c r="BE48" i="9"/>
  <c r="BV48" i="9" s="1"/>
  <c r="BE49" i="9"/>
  <c r="BQ57" i="9"/>
  <c r="Y69" i="9"/>
  <c r="BQ69" i="9" s="1"/>
  <c r="Y103" i="9"/>
  <c r="BQ103" i="9" s="1"/>
  <c r="BQ95" i="9"/>
  <c r="Y66" i="9"/>
  <c r="BQ66" i="9" s="1"/>
  <c r="BQ54" i="9"/>
  <c r="BQ123" i="9"/>
  <c r="BQ55" i="9"/>
  <c r="Y67" i="9"/>
  <c r="BQ67" i="9" s="1"/>
  <c r="Y90" i="9"/>
  <c r="BQ90" i="9" s="1"/>
  <c r="BQ88" i="9"/>
  <c r="BQ56" i="9"/>
  <c r="Y68" i="9"/>
  <c r="BQ68" i="9" s="1"/>
  <c r="Y159" i="9"/>
  <c r="Y154" i="9"/>
  <c r="BQ58" i="9"/>
  <c r="Y70" i="9"/>
  <c r="BQ70" i="9" s="1"/>
  <c r="Y160" i="9"/>
  <c r="Y65" i="9"/>
  <c r="BQ65" i="9" s="1"/>
  <c r="BQ53" i="9"/>
  <c r="Y77" i="9"/>
  <c r="BQ77" i="9" s="1"/>
  <c r="M15" i="5"/>
  <c r="AE15" i="5"/>
  <c r="M16" i="5"/>
  <c r="G31" i="1"/>
  <c r="Y135" i="9" l="1"/>
  <c r="Y128" i="9"/>
  <c r="Y134" i="9"/>
  <c r="Y140" i="9" s="1"/>
  <c r="Y132" i="9"/>
  <c r="Y131" i="9"/>
  <c r="Y133" i="9"/>
  <c r="Y130" i="9"/>
  <c r="Y14" i="9"/>
  <c r="BQ14" i="9" s="1"/>
  <c r="Y129" i="9"/>
  <c r="BQ12" i="9"/>
  <c r="Y84" i="9"/>
  <c r="BQ84" i="9" s="1"/>
  <c r="BQ60" i="9"/>
  <c r="Y72" i="9"/>
  <c r="BQ72" i="9" s="1"/>
  <c r="Y146" i="9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BK128" i="3" s="1"/>
  <c r="T128" i="3"/>
  <c r="BL128" i="3" s="1"/>
  <c r="U128" i="3"/>
  <c r="BM128" i="3" s="1"/>
  <c r="V128" i="3"/>
  <c r="BN128" i="3" s="1"/>
  <c r="W128" i="3"/>
  <c r="BO128" i="3" s="1"/>
  <c r="X128" i="3"/>
  <c r="BP128" i="3" s="1"/>
  <c r="Y128" i="3"/>
  <c r="BQ128" i="3" s="1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BK129" i="3" s="1"/>
  <c r="T129" i="3"/>
  <c r="BL129" i="3" s="1"/>
  <c r="U129" i="3"/>
  <c r="BM129" i="3" s="1"/>
  <c r="V129" i="3"/>
  <c r="BN129" i="3" s="1"/>
  <c r="W129" i="3"/>
  <c r="BO129" i="3" s="1"/>
  <c r="X129" i="3"/>
  <c r="BP129" i="3" s="1"/>
  <c r="Y129" i="3"/>
  <c r="BQ129" i="3" s="1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BK130" i="3" s="1"/>
  <c r="T130" i="3"/>
  <c r="U130" i="3"/>
  <c r="BM130" i="3" s="1"/>
  <c r="V130" i="3"/>
  <c r="BN130" i="3" s="1"/>
  <c r="W130" i="3"/>
  <c r="BO130" i="3" s="1"/>
  <c r="X130" i="3"/>
  <c r="Y130" i="3"/>
  <c r="BQ130" i="3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K131" i="3" s="1"/>
  <c r="T131" i="3"/>
  <c r="BL131" i="3" s="1"/>
  <c r="U131" i="3"/>
  <c r="V131" i="3"/>
  <c r="BN131" i="3" s="1"/>
  <c r="W131" i="3"/>
  <c r="BO131" i="3" s="1"/>
  <c r="X131" i="3"/>
  <c r="BP131" i="3" s="1"/>
  <c r="Y131" i="3"/>
  <c r="BQ131" i="3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K132" i="3" s="1"/>
  <c r="T132" i="3"/>
  <c r="BL132" i="3" s="1"/>
  <c r="U132" i="3"/>
  <c r="BM132" i="3" s="1"/>
  <c r="V132" i="3"/>
  <c r="W132" i="3"/>
  <c r="BO132" i="3" s="1"/>
  <c r="X132" i="3"/>
  <c r="BP132" i="3" s="1"/>
  <c r="Y132" i="3"/>
  <c r="BQ132" i="3" s="1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BT133" i="3" s="1"/>
  <c r="S133" i="3"/>
  <c r="BK133" i="3" s="1"/>
  <c r="T133" i="3"/>
  <c r="BL133" i="3" s="1"/>
  <c r="U133" i="3"/>
  <c r="BM133" i="3" s="1"/>
  <c r="V133" i="3"/>
  <c r="BN133" i="3" s="1"/>
  <c r="W133" i="3"/>
  <c r="X133" i="3"/>
  <c r="BP133" i="3" s="1"/>
  <c r="Y133" i="3"/>
  <c r="BQ133" i="3" s="1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K134" i="3" s="1"/>
  <c r="T134" i="3"/>
  <c r="U134" i="3"/>
  <c r="BM134" i="3" s="1"/>
  <c r="V134" i="3"/>
  <c r="BN134" i="3" s="1"/>
  <c r="W134" i="3"/>
  <c r="BO134" i="3" s="1"/>
  <c r="X134" i="3"/>
  <c r="Y134" i="3"/>
  <c r="BQ134" i="3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BG128" i="2" s="1"/>
  <c r="P128" i="2"/>
  <c r="BH128" i="2" s="1"/>
  <c r="Q128" i="2"/>
  <c r="BI128" i="2" s="1"/>
  <c r="R128" i="2"/>
  <c r="BJ128" i="2" s="1"/>
  <c r="S128" i="2"/>
  <c r="BK128" i="2" s="1"/>
  <c r="T128" i="2"/>
  <c r="BL128" i="2" s="1"/>
  <c r="U128" i="2"/>
  <c r="BM128" i="2" s="1"/>
  <c r="V128" i="2"/>
  <c r="BN128" i="2" s="1"/>
  <c r="W128" i="2"/>
  <c r="BO128" i="2" s="1"/>
  <c r="X128" i="2"/>
  <c r="BP128" i="2" s="1"/>
  <c r="Y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BG129" i="2" s="1"/>
  <c r="P129" i="2"/>
  <c r="BH129" i="2" s="1"/>
  <c r="Q129" i="2"/>
  <c r="BI129" i="2" s="1"/>
  <c r="R129" i="2"/>
  <c r="BJ129" i="2" s="1"/>
  <c r="S129" i="2"/>
  <c r="BK129" i="2" s="1"/>
  <c r="T129" i="2"/>
  <c r="BL129" i="2" s="1"/>
  <c r="U129" i="2"/>
  <c r="BM129" i="2" s="1"/>
  <c r="V129" i="2"/>
  <c r="W129" i="2"/>
  <c r="BO129" i="2" s="1"/>
  <c r="X129" i="2"/>
  <c r="BP129" i="2" s="1"/>
  <c r="Y129" i="2"/>
  <c r="BQ129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BH130" i="2" s="1"/>
  <c r="Q130" i="2"/>
  <c r="BI130" i="2" s="1"/>
  <c r="R130" i="2"/>
  <c r="BJ130" i="2" s="1"/>
  <c r="S130" i="2"/>
  <c r="T130" i="2"/>
  <c r="BL130" i="2" s="1"/>
  <c r="U130" i="2"/>
  <c r="BM130" i="2" s="1"/>
  <c r="V130" i="2"/>
  <c r="BN130" i="2" s="1"/>
  <c r="W130" i="2"/>
  <c r="BO130" i="2" s="1"/>
  <c r="X130" i="2"/>
  <c r="BP130" i="2" s="1"/>
  <c r="Y130" i="2"/>
  <c r="BQ130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BG131" i="2" s="1"/>
  <c r="P131" i="2"/>
  <c r="BH131" i="2" s="1"/>
  <c r="Q131" i="2"/>
  <c r="BI131" i="2" s="1"/>
  <c r="R131" i="2"/>
  <c r="BJ131" i="2" s="1"/>
  <c r="S131" i="2"/>
  <c r="BK131" i="2" s="1"/>
  <c r="T131" i="2"/>
  <c r="U131" i="2"/>
  <c r="BM131" i="2" s="1"/>
  <c r="V131" i="2"/>
  <c r="BN131" i="2" s="1"/>
  <c r="W131" i="2"/>
  <c r="BO131" i="2" s="1"/>
  <c r="X131" i="2"/>
  <c r="BP131" i="2" s="1"/>
  <c r="Y131" i="2"/>
  <c r="BQ131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BG132" i="2" s="1"/>
  <c r="P132" i="2"/>
  <c r="BH132" i="2" s="1"/>
  <c r="Q132" i="2"/>
  <c r="BI132" i="2" s="1"/>
  <c r="R132" i="2"/>
  <c r="BJ132" i="2" s="1"/>
  <c r="S132" i="2"/>
  <c r="BK132" i="2" s="1"/>
  <c r="T132" i="2"/>
  <c r="BL132" i="2" s="1"/>
  <c r="U132" i="2"/>
  <c r="BM132" i="2" s="1"/>
  <c r="V132" i="2"/>
  <c r="BN132" i="2" s="1"/>
  <c r="W132" i="2"/>
  <c r="BO132" i="2" s="1"/>
  <c r="X132" i="2"/>
  <c r="BP132" i="2" s="1"/>
  <c r="Y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BH133" i="2" s="1"/>
  <c r="Q133" i="2"/>
  <c r="BI133" i="2" s="1"/>
  <c r="R133" i="2"/>
  <c r="S133" i="2"/>
  <c r="BK133" i="2" s="1"/>
  <c r="T133" i="2"/>
  <c r="BL133" i="2" s="1"/>
  <c r="U133" i="2"/>
  <c r="BM133" i="2" s="1"/>
  <c r="V133" i="2"/>
  <c r="W133" i="2"/>
  <c r="BO133" i="2" s="1"/>
  <c r="X133" i="2"/>
  <c r="BP133" i="2" s="1"/>
  <c r="Y133" i="2"/>
  <c r="BQ133" i="2" s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BH134" i="2" s="1"/>
  <c r="Q134" i="2"/>
  <c r="BI134" i="2" s="1"/>
  <c r="R134" i="2"/>
  <c r="BJ134" i="2" s="1"/>
  <c r="S134" i="2"/>
  <c r="BK134" i="2" s="1"/>
  <c r="T134" i="2"/>
  <c r="BL134" i="2" s="1"/>
  <c r="U134" i="2"/>
  <c r="BM134" i="2" s="1"/>
  <c r="V134" i="2"/>
  <c r="BN134" i="2" s="1"/>
  <c r="W134" i="2"/>
  <c r="X134" i="2"/>
  <c r="BP134" i="2" s="1"/>
  <c r="Y134" i="2"/>
  <c r="BQ134" i="2" s="1"/>
  <c r="Z136" i="2"/>
  <c r="BR136" i="2" s="1"/>
  <c r="AF127" i="2"/>
  <c r="Z136" i="3"/>
  <c r="BR136" i="3" s="1"/>
  <c r="AF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BH95" i="3" s="1"/>
  <c r="Q95" i="3"/>
  <c r="BI95" i="3" s="1"/>
  <c r="R95" i="3"/>
  <c r="S95" i="3"/>
  <c r="BK95" i="3" s="1"/>
  <c r="T95" i="3"/>
  <c r="BL95" i="3" s="1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BH96" i="3" s="1"/>
  <c r="Q96" i="3"/>
  <c r="BI96" i="3" s="1"/>
  <c r="R96" i="3"/>
  <c r="S96" i="3"/>
  <c r="BK96" i="3" s="1"/>
  <c r="T96" i="3"/>
  <c r="BL96" i="3" s="1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BH97" i="3" s="1"/>
  <c r="Q97" i="3"/>
  <c r="BI97" i="3" s="1"/>
  <c r="R97" i="3"/>
  <c r="S97" i="3"/>
  <c r="BK97" i="3" s="1"/>
  <c r="T97" i="3"/>
  <c r="BL97" i="3" s="1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BH98" i="3" s="1"/>
  <c r="Q98" i="3"/>
  <c r="BI98" i="3" s="1"/>
  <c r="R98" i="3"/>
  <c r="S98" i="3"/>
  <c r="BK98" i="3" s="1"/>
  <c r="T98" i="3"/>
  <c r="BL98" i="3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BH99" i="3" s="1"/>
  <c r="Q99" i="3"/>
  <c r="BI99" i="3" s="1"/>
  <c r="R99" i="3"/>
  <c r="S99" i="3"/>
  <c r="BK99" i="3" s="1"/>
  <c r="T99" i="3"/>
  <c r="BL99" i="3" s="1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BH100" i="3" s="1"/>
  <c r="Q100" i="3"/>
  <c r="BI100" i="3" s="1"/>
  <c r="R100" i="3"/>
  <c r="S100" i="3"/>
  <c r="BK100" i="3" s="1"/>
  <c r="T100" i="3"/>
  <c r="BL100" i="3" s="1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BH101" i="3" s="1"/>
  <c r="Q101" i="3"/>
  <c r="BI101" i="3" s="1"/>
  <c r="R101" i="3"/>
  <c r="S101" i="3"/>
  <c r="BK101" i="3" s="1"/>
  <c r="T101" i="3"/>
  <c r="BL101" i="3" s="1"/>
  <c r="C95" i="2"/>
  <c r="B95" i="9" s="1"/>
  <c r="D95" i="2"/>
  <c r="E95" i="2"/>
  <c r="D95" i="9" s="1"/>
  <c r="F95" i="2"/>
  <c r="E95" i="9" s="1"/>
  <c r="G95" i="2"/>
  <c r="F95" i="9" s="1"/>
  <c r="H95" i="2"/>
  <c r="I95" i="2"/>
  <c r="H95" i="9" s="1"/>
  <c r="J95" i="2"/>
  <c r="I95" i="9" s="1"/>
  <c r="K95" i="2"/>
  <c r="J95" i="9" s="1"/>
  <c r="L95" i="2"/>
  <c r="M95" i="2"/>
  <c r="L95" i="9" s="1"/>
  <c r="N95" i="2"/>
  <c r="M95" i="9" s="1"/>
  <c r="O95" i="2"/>
  <c r="P95" i="2"/>
  <c r="Q95" i="2"/>
  <c r="R95" i="2"/>
  <c r="S95" i="2"/>
  <c r="T95" i="2"/>
  <c r="C96" i="2"/>
  <c r="B96" i="9" s="1"/>
  <c r="D96" i="2"/>
  <c r="C96" i="9" s="1"/>
  <c r="E96" i="2"/>
  <c r="D96" i="9" s="1"/>
  <c r="F96" i="2"/>
  <c r="G96" i="2"/>
  <c r="F96" i="9" s="1"/>
  <c r="H96" i="2"/>
  <c r="G96" i="9" s="1"/>
  <c r="I96" i="2"/>
  <c r="H96" i="9" s="1"/>
  <c r="J96" i="2"/>
  <c r="K96" i="2"/>
  <c r="J96" i="9" s="1"/>
  <c r="L96" i="2"/>
  <c r="K96" i="9" s="1"/>
  <c r="M96" i="2"/>
  <c r="L96" i="9" s="1"/>
  <c r="N96" i="2"/>
  <c r="O96" i="2"/>
  <c r="P96" i="2"/>
  <c r="Q96" i="2"/>
  <c r="R96" i="2"/>
  <c r="S96" i="2"/>
  <c r="T96" i="2"/>
  <c r="C97" i="2"/>
  <c r="B97" i="9" s="1"/>
  <c r="D97" i="2"/>
  <c r="E97" i="2"/>
  <c r="D97" i="9" s="1"/>
  <c r="F97" i="2"/>
  <c r="E97" i="9" s="1"/>
  <c r="G97" i="2"/>
  <c r="F97" i="9" s="1"/>
  <c r="H97" i="2"/>
  <c r="I97" i="2"/>
  <c r="H97" i="9" s="1"/>
  <c r="J97" i="2"/>
  <c r="I97" i="9" s="1"/>
  <c r="K97" i="2"/>
  <c r="J97" i="9" s="1"/>
  <c r="L97" i="2"/>
  <c r="M97" i="2"/>
  <c r="L97" i="9" s="1"/>
  <c r="N97" i="2"/>
  <c r="M97" i="9" s="1"/>
  <c r="O97" i="2"/>
  <c r="P97" i="2"/>
  <c r="Q97" i="2"/>
  <c r="R97" i="2"/>
  <c r="S97" i="2"/>
  <c r="T97" i="2"/>
  <c r="C98" i="2"/>
  <c r="B98" i="9" s="1"/>
  <c r="D98" i="2"/>
  <c r="C98" i="9" s="1"/>
  <c r="E98" i="2"/>
  <c r="D98" i="9" s="1"/>
  <c r="F98" i="2"/>
  <c r="G98" i="2"/>
  <c r="F98" i="9" s="1"/>
  <c r="H98" i="2"/>
  <c r="G98" i="9" s="1"/>
  <c r="I98" i="2"/>
  <c r="H98" i="9" s="1"/>
  <c r="J98" i="2"/>
  <c r="K98" i="2"/>
  <c r="J98" i="9" s="1"/>
  <c r="L98" i="2"/>
  <c r="K98" i="9" s="1"/>
  <c r="M98" i="2"/>
  <c r="L98" i="9" s="1"/>
  <c r="N98" i="2"/>
  <c r="O98" i="2"/>
  <c r="P98" i="2"/>
  <c r="Q98" i="2"/>
  <c r="R98" i="2"/>
  <c r="S98" i="2"/>
  <c r="T98" i="2"/>
  <c r="C99" i="2"/>
  <c r="B99" i="9" s="1"/>
  <c r="D99" i="2"/>
  <c r="E99" i="2"/>
  <c r="D99" i="9" s="1"/>
  <c r="F99" i="2"/>
  <c r="E99" i="9" s="1"/>
  <c r="G99" i="2"/>
  <c r="F99" i="9" s="1"/>
  <c r="H99" i="2"/>
  <c r="I99" i="2"/>
  <c r="H99" i="9" s="1"/>
  <c r="J99" i="2"/>
  <c r="I99" i="9" s="1"/>
  <c r="K99" i="2"/>
  <c r="J99" i="9" s="1"/>
  <c r="L99" i="2"/>
  <c r="M99" i="2"/>
  <c r="L99" i="9" s="1"/>
  <c r="N99" i="2"/>
  <c r="M99" i="9" s="1"/>
  <c r="O99" i="2"/>
  <c r="P99" i="2"/>
  <c r="Q99" i="2"/>
  <c r="R99" i="2"/>
  <c r="S99" i="2"/>
  <c r="T99" i="2"/>
  <c r="C100" i="2"/>
  <c r="B100" i="9" s="1"/>
  <c r="D100" i="2"/>
  <c r="C100" i="9" s="1"/>
  <c r="E100" i="2"/>
  <c r="D100" i="9" s="1"/>
  <c r="F100" i="2"/>
  <c r="G100" i="2"/>
  <c r="F100" i="9" s="1"/>
  <c r="H100" i="2"/>
  <c r="G100" i="9" s="1"/>
  <c r="I100" i="2"/>
  <c r="H100" i="9" s="1"/>
  <c r="J100" i="2"/>
  <c r="K100" i="2"/>
  <c r="J100" i="9" s="1"/>
  <c r="L100" i="2"/>
  <c r="K100" i="9" s="1"/>
  <c r="M100" i="2"/>
  <c r="L100" i="9" s="1"/>
  <c r="N100" i="2"/>
  <c r="O100" i="2"/>
  <c r="P100" i="2"/>
  <c r="Q100" i="2"/>
  <c r="R100" i="2"/>
  <c r="S100" i="2"/>
  <c r="T100" i="2"/>
  <c r="C101" i="2"/>
  <c r="B101" i="9" s="1"/>
  <c r="D101" i="2"/>
  <c r="E101" i="2"/>
  <c r="D101" i="9" s="1"/>
  <c r="F101" i="2"/>
  <c r="E101" i="9" s="1"/>
  <c r="G101" i="2"/>
  <c r="F101" i="9" s="1"/>
  <c r="H101" i="2"/>
  <c r="I101" i="2"/>
  <c r="H101" i="9" s="1"/>
  <c r="J101" i="2"/>
  <c r="I101" i="9" s="1"/>
  <c r="K101" i="2"/>
  <c r="J101" i="9" s="1"/>
  <c r="L101" i="2"/>
  <c r="M101" i="2"/>
  <c r="L101" i="9" s="1"/>
  <c r="N101" i="2"/>
  <c r="M101" i="9" s="1"/>
  <c r="O101" i="2"/>
  <c r="P101" i="2"/>
  <c r="Q101" i="2"/>
  <c r="R101" i="2"/>
  <c r="S101" i="2"/>
  <c r="T101" i="2"/>
  <c r="M120" i="2"/>
  <c r="M121" i="2"/>
  <c r="M122" i="2"/>
  <c r="L122" i="9" s="1"/>
  <c r="M118" i="2"/>
  <c r="M120" i="3"/>
  <c r="M121" i="3"/>
  <c r="M118" i="3"/>
  <c r="M107" i="3"/>
  <c r="M108" i="3"/>
  <c r="M109" i="3"/>
  <c r="M110" i="3"/>
  <c r="M111" i="3"/>
  <c r="M112" i="3"/>
  <c r="M107" i="2"/>
  <c r="L107" i="9" s="1"/>
  <c r="M108" i="2"/>
  <c r="L108" i="9" s="1"/>
  <c r="M109" i="2"/>
  <c r="M110" i="2"/>
  <c r="L110" i="9" s="1"/>
  <c r="M111" i="2"/>
  <c r="L111" i="9" s="1"/>
  <c r="M112" i="2"/>
  <c r="L112" i="9" s="1"/>
  <c r="L120" i="2"/>
  <c r="L121" i="2"/>
  <c r="L122" i="2"/>
  <c r="K122" i="9" s="1"/>
  <c r="L123" i="2"/>
  <c r="L118" i="2"/>
  <c r="L123" i="3"/>
  <c r="L120" i="3"/>
  <c r="L121" i="3"/>
  <c r="L118" i="3"/>
  <c r="L107" i="3"/>
  <c r="L108" i="3"/>
  <c r="L109" i="3"/>
  <c r="L110" i="3"/>
  <c r="L111" i="3"/>
  <c r="L112" i="3"/>
  <c r="L107" i="2"/>
  <c r="K107" i="9" s="1"/>
  <c r="L108" i="2"/>
  <c r="L109" i="2"/>
  <c r="K109" i="9" s="1"/>
  <c r="L110" i="2"/>
  <c r="K110" i="9" s="1"/>
  <c r="L111" i="2"/>
  <c r="K111" i="9" s="1"/>
  <c r="L112" i="2"/>
  <c r="K120" i="2"/>
  <c r="K121" i="2"/>
  <c r="K122" i="2"/>
  <c r="K123" i="2"/>
  <c r="K118" i="2"/>
  <c r="K120" i="3"/>
  <c r="K121" i="3"/>
  <c r="K122" i="3"/>
  <c r="K123" i="3"/>
  <c r="K118" i="3"/>
  <c r="K107" i="3"/>
  <c r="K108" i="3"/>
  <c r="K109" i="3"/>
  <c r="K110" i="3"/>
  <c r="K111" i="3"/>
  <c r="K112" i="3"/>
  <c r="K107" i="2"/>
  <c r="J107" i="9" s="1"/>
  <c r="K108" i="2"/>
  <c r="J108" i="9" s="1"/>
  <c r="AH108" i="9" s="1"/>
  <c r="AM108" i="9" s="1"/>
  <c r="K109" i="2"/>
  <c r="J109" i="9" s="1"/>
  <c r="AH109" i="9" s="1"/>
  <c r="AM109" i="9" s="1"/>
  <c r="K110" i="2"/>
  <c r="K111" i="2"/>
  <c r="J111" i="9" s="1"/>
  <c r="AH111" i="9" s="1"/>
  <c r="AM111" i="9" s="1"/>
  <c r="K112" i="2"/>
  <c r="J112" i="9" s="1"/>
  <c r="AH112" i="9" s="1"/>
  <c r="AM112" i="9" s="1"/>
  <c r="J120" i="2"/>
  <c r="J121" i="2"/>
  <c r="J122" i="2"/>
  <c r="J123" i="2"/>
  <c r="I123" i="9" s="1"/>
  <c r="J118" i="2"/>
  <c r="J120" i="3"/>
  <c r="J121" i="3"/>
  <c r="J122" i="3"/>
  <c r="J118" i="3"/>
  <c r="J107" i="3"/>
  <c r="J108" i="3"/>
  <c r="J109" i="3"/>
  <c r="J110" i="3"/>
  <c r="J111" i="3"/>
  <c r="J112" i="3"/>
  <c r="J107" i="2"/>
  <c r="I107" i="9" s="1"/>
  <c r="J108" i="2"/>
  <c r="I108" i="9" s="1"/>
  <c r="J109" i="2"/>
  <c r="J110" i="2"/>
  <c r="I110" i="9" s="1"/>
  <c r="J111" i="2"/>
  <c r="I111" i="9" s="1"/>
  <c r="J112" i="2"/>
  <c r="I112" i="9" s="1"/>
  <c r="I120" i="2"/>
  <c r="I121" i="2"/>
  <c r="I122" i="2"/>
  <c r="I123" i="2"/>
  <c r="H123" i="9" s="1"/>
  <c r="I118" i="2"/>
  <c r="I120" i="3"/>
  <c r="I121" i="3"/>
  <c r="I122" i="3"/>
  <c r="I118" i="3"/>
  <c r="I107" i="3"/>
  <c r="I108" i="3"/>
  <c r="I109" i="3"/>
  <c r="I110" i="3"/>
  <c r="I111" i="3"/>
  <c r="I112" i="3"/>
  <c r="I107" i="2"/>
  <c r="H107" i="9" s="1"/>
  <c r="I108" i="2"/>
  <c r="I109" i="2"/>
  <c r="H109" i="9" s="1"/>
  <c r="I110" i="2"/>
  <c r="H110" i="9" s="1"/>
  <c r="I111" i="2"/>
  <c r="H111" i="9" s="1"/>
  <c r="I112" i="2"/>
  <c r="H120" i="2"/>
  <c r="H121" i="2"/>
  <c r="H122" i="2"/>
  <c r="H123" i="2"/>
  <c r="G123" i="9" s="1"/>
  <c r="H118" i="2"/>
  <c r="H118" i="3"/>
  <c r="H119" i="3"/>
  <c r="G119" i="9" s="1"/>
  <c r="H120" i="3"/>
  <c r="H121" i="3"/>
  <c r="H122" i="3"/>
  <c r="H107" i="3"/>
  <c r="H108" i="3"/>
  <c r="H109" i="3"/>
  <c r="H110" i="3"/>
  <c r="H111" i="3"/>
  <c r="H112" i="3"/>
  <c r="H107" i="2"/>
  <c r="H108" i="2"/>
  <c r="G108" i="9" s="1"/>
  <c r="H109" i="2"/>
  <c r="G109" i="9" s="1"/>
  <c r="H110" i="2"/>
  <c r="H111" i="2"/>
  <c r="H112" i="2"/>
  <c r="G112" i="9" s="1"/>
  <c r="G118" i="3"/>
  <c r="G119" i="3"/>
  <c r="G120" i="3"/>
  <c r="G121" i="3"/>
  <c r="G122" i="3"/>
  <c r="G123" i="3"/>
  <c r="G118" i="2"/>
  <c r="G119" i="2"/>
  <c r="F119" i="9" s="1"/>
  <c r="G120" i="2"/>
  <c r="F120" i="9" s="1"/>
  <c r="G121" i="2"/>
  <c r="G122" i="2"/>
  <c r="G123" i="2"/>
  <c r="F123" i="9" s="1"/>
  <c r="G107" i="3"/>
  <c r="G108" i="3"/>
  <c r="G109" i="3"/>
  <c r="G110" i="3"/>
  <c r="G111" i="3"/>
  <c r="G112" i="3"/>
  <c r="G107" i="2"/>
  <c r="G108" i="2"/>
  <c r="F108" i="9" s="1"/>
  <c r="G109" i="2"/>
  <c r="F109" i="9" s="1"/>
  <c r="G110" i="2"/>
  <c r="G111" i="2"/>
  <c r="G112" i="2"/>
  <c r="F112" i="9" s="1"/>
  <c r="F118" i="3"/>
  <c r="F119" i="3"/>
  <c r="F120" i="3"/>
  <c r="F121" i="3"/>
  <c r="F122" i="3"/>
  <c r="F123" i="3"/>
  <c r="F118" i="2"/>
  <c r="F119" i="2"/>
  <c r="E119" i="9" s="1"/>
  <c r="F120" i="2"/>
  <c r="E120" i="9" s="1"/>
  <c r="F121" i="2"/>
  <c r="F122" i="2"/>
  <c r="F123" i="2"/>
  <c r="E123" i="9" s="1"/>
  <c r="AG123" i="9" s="1"/>
  <c r="F107" i="3"/>
  <c r="F108" i="3"/>
  <c r="F109" i="3"/>
  <c r="F110" i="3"/>
  <c r="F111" i="3"/>
  <c r="F112" i="3"/>
  <c r="F107" i="2"/>
  <c r="F108" i="2"/>
  <c r="E108" i="9" s="1"/>
  <c r="F109" i="2"/>
  <c r="E109" i="9" s="1"/>
  <c r="F110" i="2"/>
  <c r="F111" i="2"/>
  <c r="F112" i="2"/>
  <c r="E112" i="9" s="1"/>
  <c r="E118" i="3"/>
  <c r="E119" i="3"/>
  <c r="E120" i="3"/>
  <c r="E121" i="3"/>
  <c r="E122" i="3"/>
  <c r="E118" i="2"/>
  <c r="E119" i="2"/>
  <c r="E120" i="2"/>
  <c r="E121" i="2"/>
  <c r="E122" i="2"/>
  <c r="E107" i="3"/>
  <c r="E108" i="3"/>
  <c r="E109" i="3"/>
  <c r="E110" i="3"/>
  <c r="E111" i="3"/>
  <c r="E112" i="3"/>
  <c r="E107" i="2"/>
  <c r="E108" i="2"/>
  <c r="E109" i="2"/>
  <c r="D109" i="9" s="1"/>
  <c r="AF109" i="9" s="1"/>
  <c r="E110" i="2"/>
  <c r="D110" i="9" s="1"/>
  <c r="AF110" i="9" s="1"/>
  <c r="E111" i="2"/>
  <c r="E112" i="2"/>
  <c r="D118" i="3"/>
  <c r="D119" i="3"/>
  <c r="D120" i="3"/>
  <c r="D121" i="3"/>
  <c r="D122" i="3"/>
  <c r="D118" i="2"/>
  <c r="D119" i="2"/>
  <c r="D120" i="2"/>
  <c r="D121" i="2"/>
  <c r="C121" i="9" s="1"/>
  <c r="D122" i="2"/>
  <c r="D123" i="2"/>
  <c r="C123" i="9" s="1"/>
  <c r="D107" i="3"/>
  <c r="D108" i="3"/>
  <c r="D109" i="3"/>
  <c r="D110" i="3"/>
  <c r="D111" i="3"/>
  <c r="D112" i="3"/>
  <c r="D107" i="2"/>
  <c r="C107" i="9" s="1"/>
  <c r="D108" i="2"/>
  <c r="C108" i="9" s="1"/>
  <c r="D109" i="2"/>
  <c r="D110" i="2"/>
  <c r="C110" i="9" s="1"/>
  <c r="D111" i="2"/>
  <c r="C111" i="9" s="1"/>
  <c r="D112" i="2"/>
  <c r="C112" i="9" s="1"/>
  <c r="C118" i="3"/>
  <c r="C119" i="3"/>
  <c r="C120" i="3"/>
  <c r="C121" i="3"/>
  <c r="C122" i="3"/>
  <c r="C118" i="2"/>
  <c r="B118" i="9" s="1"/>
  <c r="C119" i="2"/>
  <c r="C120" i="2"/>
  <c r="C121" i="2"/>
  <c r="C122" i="2"/>
  <c r="B122" i="9" s="1"/>
  <c r="C107" i="3"/>
  <c r="C108" i="3"/>
  <c r="C109" i="3"/>
  <c r="C110" i="3"/>
  <c r="C111" i="3"/>
  <c r="C112" i="3"/>
  <c r="C107" i="2"/>
  <c r="C108" i="2"/>
  <c r="B108" i="9" s="1"/>
  <c r="C109" i="2"/>
  <c r="B109" i="9" s="1"/>
  <c r="C110" i="2"/>
  <c r="C111" i="2"/>
  <c r="C112" i="2"/>
  <c r="B112" i="9" s="1"/>
  <c r="U120" i="3"/>
  <c r="U121" i="3"/>
  <c r="U122" i="3"/>
  <c r="U118" i="3"/>
  <c r="U120" i="2"/>
  <c r="U121" i="2"/>
  <c r="U122" i="2"/>
  <c r="U123" i="2"/>
  <c r="U118" i="2"/>
  <c r="T120" i="2"/>
  <c r="T121" i="2"/>
  <c r="T122" i="2"/>
  <c r="T123" i="2"/>
  <c r="T118" i="2"/>
  <c r="T120" i="3"/>
  <c r="BL120" i="3" s="1"/>
  <c r="T121" i="3"/>
  <c r="BL121" i="3" s="1"/>
  <c r="T122" i="3"/>
  <c r="BL122" i="3" s="1"/>
  <c r="T123" i="3"/>
  <c r="BL123" i="3" s="1"/>
  <c r="T118" i="3"/>
  <c r="BL118" i="3" s="1"/>
  <c r="S120" i="3"/>
  <c r="BK120" i="3" s="1"/>
  <c r="S121" i="3"/>
  <c r="BK121" i="3" s="1"/>
  <c r="S122" i="3"/>
  <c r="S123" i="3"/>
  <c r="S118" i="3"/>
  <c r="BK118" i="3" s="1"/>
  <c r="S123" i="2"/>
  <c r="S122" i="2"/>
  <c r="S121" i="2"/>
  <c r="S120" i="2"/>
  <c r="S118" i="2"/>
  <c r="S107" i="3"/>
  <c r="S108" i="3"/>
  <c r="S109" i="3"/>
  <c r="S110" i="3"/>
  <c r="S111" i="3"/>
  <c r="S112" i="3"/>
  <c r="R120" i="2"/>
  <c r="R121" i="2"/>
  <c r="R122" i="2"/>
  <c r="R123" i="2"/>
  <c r="R118" i="2"/>
  <c r="R120" i="3"/>
  <c r="R121" i="3"/>
  <c r="R118" i="3"/>
  <c r="R107" i="3"/>
  <c r="R108" i="3"/>
  <c r="R109" i="3"/>
  <c r="R110" i="3"/>
  <c r="R111" i="3"/>
  <c r="R112" i="3"/>
  <c r="R107" i="2"/>
  <c r="R108" i="2"/>
  <c r="R109" i="2"/>
  <c r="R110" i="2"/>
  <c r="R111" i="2"/>
  <c r="R112" i="2"/>
  <c r="Q120" i="3"/>
  <c r="BI120" i="3" s="1"/>
  <c r="Q121" i="3"/>
  <c r="Q122" i="3"/>
  <c r="Q123" i="3"/>
  <c r="Q118" i="3"/>
  <c r="BI118" i="3" s="1"/>
  <c r="Q123" i="2"/>
  <c r="Q120" i="2"/>
  <c r="Q121" i="2"/>
  <c r="Q118" i="2"/>
  <c r="Q107" i="3"/>
  <c r="Q108" i="3"/>
  <c r="Q109" i="3"/>
  <c r="Q110" i="3"/>
  <c r="Q111" i="3"/>
  <c r="Q112" i="3"/>
  <c r="P120" i="2"/>
  <c r="P121" i="2"/>
  <c r="P122" i="2"/>
  <c r="O122" i="9" s="1"/>
  <c r="P123" i="2"/>
  <c r="O123" i="9" s="1"/>
  <c r="P118" i="2"/>
  <c r="P120" i="3"/>
  <c r="BH120" i="3" s="1"/>
  <c r="P118" i="3"/>
  <c r="BH118" i="3" s="1"/>
  <c r="P107" i="3"/>
  <c r="BH107" i="3" s="1"/>
  <c r="P108" i="3"/>
  <c r="BH108" i="3" s="1"/>
  <c r="P109" i="3"/>
  <c r="BH109" i="3" s="1"/>
  <c r="P110" i="3"/>
  <c r="BH110" i="3" s="1"/>
  <c r="P111" i="3"/>
  <c r="BH111" i="3" s="1"/>
  <c r="P112" i="3"/>
  <c r="BH112" i="3" s="1"/>
  <c r="P107" i="2"/>
  <c r="P108" i="2"/>
  <c r="P109" i="2"/>
  <c r="P110" i="2"/>
  <c r="P111" i="2"/>
  <c r="P112" i="2"/>
  <c r="O122" i="3"/>
  <c r="O120" i="3"/>
  <c r="O118" i="3"/>
  <c r="O120" i="2"/>
  <c r="O121" i="2"/>
  <c r="N121" i="9" s="1"/>
  <c r="O118" i="2"/>
  <c r="O107" i="3"/>
  <c r="O108" i="3"/>
  <c r="O109" i="3"/>
  <c r="O110" i="3"/>
  <c r="O111" i="3"/>
  <c r="O112" i="3"/>
  <c r="O107" i="2"/>
  <c r="O108" i="2"/>
  <c r="O109" i="2"/>
  <c r="O110" i="2"/>
  <c r="O111" i="2"/>
  <c r="O112" i="2"/>
  <c r="N120" i="3"/>
  <c r="N121" i="3"/>
  <c r="N118" i="3"/>
  <c r="N120" i="2"/>
  <c r="N121" i="2"/>
  <c r="N122" i="2"/>
  <c r="M122" i="9" s="1"/>
  <c r="N123" i="2"/>
  <c r="M123" i="9" s="1"/>
  <c r="N118" i="2"/>
  <c r="N107" i="3"/>
  <c r="N108" i="3"/>
  <c r="N109" i="3"/>
  <c r="N110" i="3"/>
  <c r="N111" i="3"/>
  <c r="N112" i="3"/>
  <c r="N107" i="2"/>
  <c r="N108" i="2"/>
  <c r="N109" i="2"/>
  <c r="N110" i="2"/>
  <c r="N111" i="2"/>
  <c r="N112" i="2"/>
  <c r="B110" i="9" l="1"/>
  <c r="D111" i="9"/>
  <c r="AF111" i="9" s="1"/>
  <c r="D107" i="9"/>
  <c r="D119" i="9"/>
  <c r="M110" i="9"/>
  <c r="AI110" i="9" s="1"/>
  <c r="AN110" i="9" s="1"/>
  <c r="N120" i="9"/>
  <c r="BT120" i="3"/>
  <c r="B119" i="9"/>
  <c r="C122" i="9"/>
  <c r="C118" i="9"/>
  <c r="D120" i="9"/>
  <c r="AG119" i="9"/>
  <c r="AL119" i="9" s="1"/>
  <c r="G121" i="9"/>
  <c r="H122" i="9"/>
  <c r="J121" i="9"/>
  <c r="AE133" i="3"/>
  <c r="BT134" i="3"/>
  <c r="BT130" i="3"/>
  <c r="M109" i="9"/>
  <c r="AI109" i="9" s="1"/>
  <c r="AN109" i="9" s="1"/>
  <c r="E111" i="9"/>
  <c r="E107" i="9"/>
  <c r="E122" i="9"/>
  <c r="E118" i="9"/>
  <c r="F111" i="9"/>
  <c r="F107" i="9"/>
  <c r="F122" i="9"/>
  <c r="F118" i="9"/>
  <c r="M118" i="9"/>
  <c r="M120" i="9"/>
  <c r="N118" i="9"/>
  <c r="BT118" i="3"/>
  <c r="BT123" i="3"/>
  <c r="B121" i="9"/>
  <c r="C120" i="9"/>
  <c r="D122" i="9"/>
  <c r="D118" i="9"/>
  <c r="BI107" i="3"/>
  <c r="P107" i="9"/>
  <c r="M121" i="9"/>
  <c r="M124" i="9" s="1"/>
  <c r="AA118" i="3"/>
  <c r="BI110" i="3"/>
  <c r="P110" i="9"/>
  <c r="R109" i="9"/>
  <c r="BJ109" i="9" s="1"/>
  <c r="BK109" i="3"/>
  <c r="G111" i="9"/>
  <c r="G107" i="9"/>
  <c r="AE107" i="9" s="1"/>
  <c r="AJ107" i="9" s="1"/>
  <c r="G118" i="9"/>
  <c r="G120" i="9"/>
  <c r="AG120" i="9" s="1"/>
  <c r="H121" i="9"/>
  <c r="I122" i="9"/>
  <c r="J118" i="9"/>
  <c r="J120" i="9"/>
  <c r="K121" i="9"/>
  <c r="L120" i="9"/>
  <c r="BT131" i="3"/>
  <c r="M112" i="9"/>
  <c r="AI112" i="9" s="1"/>
  <c r="AN112" i="9" s="1"/>
  <c r="BI109" i="3"/>
  <c r="P109" i="9"/>
  <c r="R112" i="9"/>
  <c r="BJ112" i="9" s="1"/>
  <c r="BK112" i="3"/>
  <c r="R108" i="9"/>
  <c r="BJ108" i="9" s="1"/>
  <c r="BK108" i="3"/>
  <c r="B111" i="9"/>
  <c r="B107" i="9"/>
  <c r="C109" i="9"/>
  <c r="C114" i="9" s="1"/>
  <c r="D112" i="9"/>
  <c r="AF112" i="9" s="1"/>
  <c r="D108" i="9"/>
  <c r="AF108" i="9" s="1"/>
  <c r="E110" i="9"/>
  <c r="E121" i="9"/>
  <c r="F110" i="9"/>
  <c r="F121" i="9"/>
  <c r="G110" i="9"/>
  <c r="H112" i="9"/>
  <c r="H108" i="9"/>
  <c r="H118" i="9"/>
  <c r="H120" i="9"/>
  <c r="I109" i="9"/>
  <c r="I114" i="9" s="1"/>
  <c r="I121" i="9"/>
  <c r="J110" i="9"/>
  <c r="AH110" i="9" s="1"/>
  <c r="AM110" i="9" s="1"/>
  <c r="J123" i="9"/>
  <c r="AH123" i="9" s="1"/>
  <c r="K112" i="9"/>
  <c r="K108" i="9"/>
  <c r="K118" i="9"/>
  <c r="K120" i="9"/>
  <c r="L109" i="9"/>
  <c r="L118" i="9"/>
  <c r="K101" i="9"/>
  <c r="G101" i="9"/>
  <c r="C101" i="9"/>
  <c r="M100" i="9"/>
  <c r="AI100" i="9" s="1"/>
  <c r="I100" i="9"/>
  <c r="E100" i="9"/>
  <c r="AE100" i="9" s="1"/>
  <c r="K99" i="9"/>
  <c r="G99" i="9"/>
  <c r="C99" i="9"/>
  <c r="M98" i="9"/>
  <c r="I98" i="9"/>
  <c r="AH98" i="9" s="1"/>
  <c r="AM98" i="9" s="1"/>
  <c r="E98" i="9"/>
  <c r="K97" i="9"/>
  <c r="G97" i="9"/>
  <c r="C97" i="9"/>
  <c r="M96" i="9"/>
  <c r="AI96" i="9" s="1"/>
  <c r="I96" i="9"/>
  <c r="E96" i="9"/>
  <c r="E103" i="9" s="1"/>
  <c r="K95" i="9"/>
  <c r="G95" i="9"/>
  <c r="C95" i="9"/>
  <c r="BT132" i="3"/>
  <c r="BT128" i="3"/>
  <c r="BI111" i="3"/>
  <c r="P111" i="9"/>
  <c r="R110" i="9"/>
  <c r="BJ110" i="9" s="1"/>
  <c r="BK110" i="3"/>
  <c r="L114" i="9"/>
  <c r="L121" i="9"/>
  <c r="AG99" i="9"/>
  <c r="M108" i="9"/>
  <c r="AI108" i="9" s="1"/>
  <c r="AN108" i="9" s="1"/>
  <c r="M111" i="9"/>
  <c r="AI111" i="9" s="1"/>
  <c r="AN111" i="9" s="1"/>
  <c r="M107" i="9"/>
  <c r="AA122" i="3"/>
  <c r="N122" i="9"/>
  <c r="BF122" i="9" s="1"/>
  <c r="BI112" i="3"/>
  <c r="P112" i="9"/>
  <c r="BI108" i="3"/>
  <c r="P108" i="9"/>
  <c r="BI122" i="3"/>
  <c r="P122" i="9"/>
  <c r="BH122" i="9" s="1"/>
  <c r="BT121" i="3"/>
  <c r="R111" i="9"/>
  <c r="BJ111" i="9" s="1"/>
  <c r="BK111" i="3"/>
  <c r="R107" i="9"/>
  <c r="BK107" i="3"/>
  <c r="BT122" i="3"/>
  <c r="B120" i="9"/>
  <c r="AE120" i="9" s="1"/>
  <c r="C119" i="9"/>
  <c r="AF119" i="9" s="1"/>
  <c r="AK119" i="9" s="1"/>
  <c r="D121" i="9"/>
  <c r="AE121" i="9" s="1"/>
  <c r="G122" i="9"/>
  <c r="AG122" i="9" s="1"/>
  <c r="I118" i="9"/>
  <c r="I120" i="9"/>
  <c r="AH120" i="9" s="1"/>
  <c r="J122" i="9"/>
  <c r="K123" i="9"/>
  <c r="BT129" i="3"/>
  <c r="BH108" i="2"/>
  <c r="O108" i="9"/>
  <c r="BG108" i="9" s="1"/>
  <c r="BI123" i="2"/>
  <c r="P123" i="9"/>
  <c r="BH123" i="9" s="1"/>
  <c r="BK118" i="2"/>
  <c r="R118" i="9"/>
  <c r="BM120" i="2"/>
  <c r="T120" i="9"/>
  <c r="AE112" i="9"/>
  <c r="AJ112" i="9" s="1"/>
  <c r="AG112" i="9"/>
  <c r="AL112" i="9" s="1"/>
  <c r="BH100" i="2"/>
  <c r="O100" i="9"/>
  <c r="BL98" i="2"/>
  <c r="S98" i="9"/>
  <c r="BK98" i="9" s="1"/>
  <c r="BG109" i="2"/>
  <c r="N109" i="9"/>
  <c r="BF109" i="9" s="1"/>
  <c r="BH111" i="2"/>
  <c r="O111" i="9"/>
  <c r="BG111" i="9" s="1"/>
  <c r="BH107" i="2"/>
  <c r="O107" i="9"/>
  <c r="BH121" i="2"/>
  <c r="O121" i="9"/>
  <c r="BG121" i="9" s="1"/>
  <c r="BI118" i="2"/>
  <c r="P118" i="9"/>
  <c r="Q109" i="9"/>
  <c r="BI109" i="9" s="1"/>
  <c r="BJ109" i="2"/>
  <c r="BJ118" i="2"/>
  <c r="Q118" i="9"/>
  <c r="BJ120" i="2"/>
  <c r="Q120" i="9"/>
  <c r="BK120" i="2"/>
  <c r="R120" i="9"/>
  <c r="BJ120" i="9" s="1"/>
  <c r="BL122" i="2"/>
  <c r="S122" i="9"/>
  <c r="BK122" i="9" s="1"/>
  <c r="BM123" i="2"/>
  <c r="T123" i="9"/>
  <c r="AE122" i="9"/>
  <c r="AE118" i="9"/>
  <c r="AF118" i="9"/>
  <c r="E124" i="9"/>
  <c r="F114" i="9"/>
  <c r="AE111" i="9"/>
  <c r="AJ111" i="9" s="1"/>
  <c r="AG111" i="9"/>
  <c r="AL111" i="9" s="1"/>
  <c r="AG107" i="9"/>
  <c r="AL107" i="9" s="1"/>
  <c r="AH121" i="9"/>
  <c r="AH107" i="9"/>
  <c r="AM107" i="9" s="1"/>
  <c r="AI121" i="9"/>
  <c r="BI101" i="2"/>
  <c r="P101" i="9"/>
  <c r="BH101" i="9" s="1"/>
  <c r="AH101" i="9"/>
  <c r="AM101" i="9" s="1"/>
  <c r="BK100" i="2"/>
  <c r="R100" i="9"/>
  <c r="BJ100" i="9" s="1"/>
  <c r="BG100" i="2"/>
  <c r="N100" i="9"/>
  <c r="AF100" i="9"/>
  <c r="BI99" i="2"/>
  <c r="P99" i="9"/>
  <c r="BH99" i="9" s="1"/>
  <c r="AH99" i="9"/>
  <c r="AM99" i="9" s="1"/>
  <c r="AF99" i="9"/>
  <c r="BK98" i="2"/>
  <c r="R98" i="9"/>
  <c r="BJ98" i="9" s="1"/>
  <c r="BG98" i="2"/>
  <c r="N98" i="9"/>
  <c r="AF98" i="9"/>
  <c r="AE98" i="9"/>
  <c r="BI97" i="2"/>
  <c r="P97" i="9"/>
  <c r="BH97" i="9" s="1"/>
  <c r="BK96" i="2"/>
  <c r="R96" i="9"/>
  <c r="BJ96" i="9" s="1"/>
  <c r="BG96" i="2"/>
  <c r="N96" i="9"/>
  <c r="AE96" i="9"/>
  <c r="BI95" i="2"/>
  <c r="P95" i="9"/>
  <c r="H103" i="9"/>
  <c r="AH95" i="9"/>
  <c r="D103" i="9"/>
  <c r="BG110" i="2"/>
  <c r="N110" i="9"/>
  <c r="BF110" i="9" s="1"/>
  <c r="AA122" i="9"/>
  <c r="BG122" i="9"/>
  <c r="BR122" i="9"/>
  <c r="BJ121" i="2"/>
  <c r="Q121" i="9"/>
  <c r="BL123" i="2"/>
  <c r="S123" i="9"/>
  <c r="BK123" i="9" s="1"/>
  <c r="AI122" i="9"/>
  <c r="BL100" i="2"/>
  <c r="S100" i="9"/>
  <c r="BK100" i="9" s="1"/>
  <c r="BJ97" i="2"/>
  <c r="Q97" i="9"/>
  <c r="BL96" i="2"/>
  <c r="S96" i="9"/>
  <c r="BK96" i="9" s="1"/>
  <c r="I103" i="9"/>
  <c r="BG112" i="2"/>
  <c r="N112" i="9"/>
  <c r="BF112" i="9" s="1"/>
  <c r="BG108" i="2"/>
  <c r="N108" i="9"/>
  <c r="BF108" i="9" s="1"/>
  <c r="N124" i="9"/>
  <c r="BF118" i="9"/>
  <c r="BH110" i="2"/>
  <c r="O110" i="9"/>
  <c r="BG110" i="9" s="1"/>
  <c r="BH118" i="2"/>
  <c r="O118" i="9"/>
  <c r="AA118" i="9" s="1"/>
  <c r="BH120" i="2"/>
  <c r="O120" i="9"/>
  <c r="BG120" i="9" s="1"/>
  <c r="BI121" i="2"/>
  <c r="P121" i="9"/>
  <c r="BH121" i="9" s="1"/>
  <c r="Q112" i="9"/>
  <c r="BI112" i="9" s="1"/>
  <c r="BJ112" i="2"/>
  <c r="Q108" i="9"/>
  <c r="BI108" i="9" s="1"/>
  <c r="BJ108" i="2"/>
  <c r="BJ123" i="2"/>
  <c r="Q123" i="9"/>
  <c r="BK121" i="2"/>
  <c r="R121" i="9"/>
  <c r="BJ121" i="9" s="1"/>
  <c r="BL121" i="2"/>
  <c r="S121" i="9"/>
  <c r="BK121" i="9" s="1"/>
  <c r="BM122" i="2"/>
  <c r="T122" i="9"/>
  <c r="B114" i="9"/>
  <c r="D124" i="9"/>
  <c r="AG121" i="9"/>
  <c r="AG110" i="9"/>
  <c r="AL110" i="9" s="1"/>
  <c r="AI118" i="9"/>
  <c r="L124" i="9"/>
  <c r="BL101" i="2"/>
  <c r="S101" i="9"/>
  <c r="BK101" i="9" s="1"/>
  <c r="BH101" i="2"/>
  <c r="O101" i="9"/>
  <c r="BG101" i="9" s="1"/>
  <c r="AI101" i="9"/>
  <c r="BJ100" i="2"/>
  <c r="Q100" i="9"/>
  <c r="BL99" i="2"/>
  <c r="S99" i="9"/>
  <c r="BK99" i="9" s="1"/>
  <c r="BH99" i="2"/>
  <c r="O99" i="9"/>
  <c r="BG99" i="9" s="1"/>
  <c r="AI99" i="9"/>
  <c r="BJ98" i="2"/>
  <c r="Q98" i="9"/>
  <c r="AG98" i="9"/>
  <c r="BL97" i="2"/>
  <c r="S97" i="9"/>
  <c r="BK97" i="9" s="1"/>
  <c r="BH97" i="2"/>
  <c r="O97" i="9"/>
  <c r="AI97" i="9"/>
  <c r="BJ96" i="2"/>
  <c r="Q96" i="9"/>
  <c r="AG96" i="9"/>
  <c r="BL95" i="2"/>
  <c r="S95" i="9"/>
  <c r="BH95" i="2"/>
  <c r="O95" i="9"/>
  <c r="K103" i="9"/>
  <c r="AI95" i="9"/>
  <c r="Y139" i="9"/>
  <c r="BF120" i="9"/>
  <c r="BH112" i="2"/>
  <c r="O112" i="9"/>
  <c r="BG112" i="9" s="1"/>
  <c r="Q110" i="9"/>
  <c r="BI110" i="9" s="1"/>
  <c r="BJ110" i="2"/>
  <c r="BK123" i="2"/>
  <c r="R123" i="9"/>
  <c r="BJ123" i="9" s="1"/>
  <c r="BM118" i="2"/>
  <c r="T118" i="9"/>
  <c r="AE108" i="9"/>
  <c r="AJ108" i="9" s="1"/>
  <c r="AG108" i="9"/>
  <c r="AL108" i="9" s="1"/>
  <c r="BJ101" i="2"/>
  <c r="Q101" i="9"/>
  <c r="BJ99" i="2"/>
  <c r="Q99" i="9"/>
  <c r="BH98" i="2"/>
  <c r="O98" i="9"/>
  <c r="BG98" i="9" s="1"/>
  <c r="BH96" i="2"/>
  <c r="O96" i="9"/>
  <c r="BG96" i="9" s="1"/>
  <c r="BJ95" i="2"/>
  <c r="Q95" i="9"/>
  <c r="AG95" i="9"/>
  <c r="AI107" i="9"/>
  <c r="AN107" i="9" s="1"/>
  <c r="BG111" i="2"/>
  <c r="N111" i="9"/>
  <c r="BF111" i="9" s="1"/>
  <c r="BG107" i="2"/>
  <c r="N107" i="9"/>
  <c r="AA121" i="9"/>
  <c r="BF121" i="9"/>
  <c r="BR121" i="9"/>
  <c r="BH109" i="2"/>
  <c r="O109" i="9"/>
  <c r="BG109" i="9" s="1"/>
  <c r="BG123" i="9"/>
  <c r="BI120" i="2"/>
  <c r="P120" i="9"/>
  <c r="BH120" i="9" s="1"/>
  <c r="Q111" i="9"/>
  <c r="BI111" i="9" s="1"/>
  <c r="BJ111" i="2"/>
  <c r="Q107" i="9"/>
  <c r="BJ107" i="2"/>
  <c r="BJ122" i="2"/>
  <c r="Q122" i="9"/>
  <c r="Z122" i="9" s="1"/>
  <c r="BK122" i="2"/>
  <c r="R122" i="9"/>
  <c r="BJ122" i="9" s="1"/>
  <c r="BL118" i="2"/>
  <c r="S118" i="9"/>
  <c r="BL120" i="2"/>
  <c r="S120" i="9"/>
  <c r="BK120" i="9" s="1"/>
  <c r="BM121" i="2"/>
  <c r="T121" i="9"/>
  <c r="AF123" i="9"/>
  <c r="AE123" i="9"/>
  <c r="AE119" i="9"/>
  <c r="AJ119" i="9" s="1"/>
  <c r="AF107" i="9"/>
  <c r="D114" i="9"/>
  <c r="AF114" i="9" s="1"/>
  <c r="AF121" i="9"/>
  <c r="AG109" i="9"/>
  <c r="AL109" i="9" s="1"/>
  <c r="AE109" i="9"/>
  <c r="AJ109" i="9" s="1"/>
  <c r="H114" i="9"/>
  <c r="I124" i="9"/>
  <c r="K114" i="9"/>
  <c r="AI123" i="9"/>
  <c r="BK101" i="2"/>
  <c r="R101" i="9"/>
  <c r="BJ101" i="9" s="1"/>
  <c r="BG101" i="2"/>
  <c r="N101" i="9"/>
  <c r="AF101" i="9"/>
  <c r="BI100" i="2"/>
  <c r="P100" i="9"/>
  <c r="BH100" i="9" s="1"/>
  <c r="AH100" i="9"/>
  <c r="AM100" i="9" s="1"/>
  <c r="BK99" i="2"/>
  <c r="R99" i="9"/>
  <c r="BJ99" i="9" s="1"/>
  <c r="BG99" i="2"/>
  <c r="N99" i="9"/>
  <c r="AE99" i="9"/>
  <c r="BI98" i="2"/>
  <c r="P98" i="9"/>
  <c r="BH98" i="9" s="1"/>
  <c r="BK97" i="2"/>
  <c r="R97" i="9"/>
  <c r="BJ97" i="9" s="1"/>
  <c r="BG97" i="2"/>
  <c r="N97" i="9"/>
  <c r="AH97" i="9"/>
  <c r="AM97" i="9" s="1"/>
  <c r="AF97" i="9"/>
  <c r="BI96" i="2"/>
  <c r="P96" i="9"/>
  <c r="BH96" i="9" s="1"/>
  <c r="L103" i="9"/>
  <c r="AH96" i="9"/>
  <c r="AM96" i="9" s="1"/>
  <c r="AF96" i="9"/>
  <c r="BK95" i="2"/>
  <c r="R95" i="9"/>
  <c r="BG95" i="2"/>
  <c r="N95" i="9"/>
  <c r="J103" i="9"/>
  <c r="F103" i="9"/>
  <c r="B103" i="9"/>
  <c r="AE95" i="9"/>
  <c r="AF95" i="9"/>
  <c r="AH132" i="2"/>
  <c r="AJ130" i="2"/>
  <c r="AG129" i="2"/>
  <c r="Y138" i="9"/>
  <c r="V136" i="2"/>
  <c r="BN136" i="2" s="1"/>
  <c r="AJ132" i="3"/>
  <c r="BJ109" i="3"/>
  <c r="BT109" i="3"/>
  <c r="BJ112" i="3"/>
  <c r="BT112" i="3"/>
  <c r="BJ108" i="3"/>
  <c r="BT108" i="3"/>
  <c r="BJ100" i="3"/>
  <c r="BT100" i="3"/>
  <c r="BJ98" i="3"/>
  <c r="BT98" i="3"/>
  <c r="BJ96" i="3"/>
  <c r="BT96" i="3"/>
  <c r="BJ111" i="3"/>
  <c r="BT111" i="3"/>
  <c r="BJ107" i="3"/>
  <c r="BT107" i="3"/>
  <c r="BJ110" i="3"/>
  <c r="BT110" i="3"/>
  <c r="BJ101" i="3"/>
  <c r="BT101" i="3"/>
  <c r="BJ99" i="3"/>
  <c r="BT99" i="3"/>
  <c r="BJ97" i="3"/>
  <c r="BT97" i="3"/>
  <c r="BJ95" i="3"/>
  <c r="BT95" i="3"/>
  <c r="BI123" i="3"/>
  <c r="AA123" i="3"/>
  <c r="BS123" i="3"/>
  <c r="AB129" i="2"/>
  <c r="AA120" i="3"/>
  <c r="BI121" i="3"/>
  <c r="AA121" i="3"/>
  <c r="BS121" i="3"/>
  <c r="AE129" i="2"/>
  <c r="AH134" i="2"/>
  <c r="AG134" i="2"/>
  <c r="AJ133" i="2"/>
  <c r="AI133" i="2"/>
  <c r="AJ132" i="2"/>
  <c r="AG132" i="2"/>
  <c r="AH131" i="2"/>
  <c r="AI130" i="2"/>
  <c r="AH130" i="2"/>
  <c r="AJ129" i="2"/>
  <c r="AO129" i="2" s="1"/>
  <c r="AI133" i="3"/>
  <c r="BG118" i="2"/>
  <c r="BG121" i="2"/>
  <c r="BH123" i="2"/>
  <c r="BG120" i="2"/>
  <c r="BH122" i="2"/>
  <c r="AH131" i="3"/>
  <c r="AJ129" i="3"/>
  <c r="AJ134" i="3"/>
  <c r="AG133" i="3"/>
  <c r="AH132" i="3"/>
  <c r="AB130" i="3"/>
  <c r="AE129" i="3"/>
  <c r="AO129" i="3" s="1"/>
  <c r="AI134" i="3"/>
  <c r="AJ133" i="3"/>
  <c r="AO133" i="3" s="1"/>
  <c r="AG132" i="3"/>
  <c r="AI130" i="3"/>
  <c r="AH134" i="3"/>
  <c r="BK122" i="3"/>
  <c r="BK123" i="3"/>
  <c r="AI129" i="2"/>
  <c r="AD131" i="2"/>
  <c r="AC132" i="2"/>
  <c r="AM132" i="2" s="1"/>
  <c r="M136" i="3"/>
  <c r="AI131" i="3"/>
  <c r="E136" i="3"/>
  <c r="AJ130" i="3"/>
  <c r="AH130" i="3"/>
  <c r="AC131" i="3"/>
  <c r="AE132" i="3"/>
  <c r="AO132" i="3" s="1"/>
  <c r="AE133" i="2"/>
  <c r="BG122" i="3"/>
  <c r="BS122" i="3"/>
  <c r="AA100" i="3"/>
  <c r="BW100" i="3" s="1"/>
  <c r="BG100" i="3"/>
  <c r="BS100" i="3"/>
  <c r="AB133" i="3"/>
  <c r="AA133" i="3"/>
  <c r="BW133" i="3" s="1"/>
  <c r="BG133" i="3"/>
  <c r="BS133" i="3"/>
  <c r="AD131" i="3"/>
  <c r="BM131" i="3"/>
  <c r="AC130" i="3"/>
  <c r="AM130" i="3" s="1"/>
  <c r="BL130" i="3"/>
  <c r="AA129" i="3"/>
  <c r="BW129" i="3" s="1"/>
  <c r="BG129" i="3"/>
  <c r="BS129" i="3"/>
  <c r="J136" i="3"/>
  <c r="BG112" i="3"/>
  <c r="BS112" i="3"/>
  <c r="BG108" i="3"/>
  <c r="BS108" i="3"/>
  <c r="BJ120" i="3"/>
  <c r="BM120" i="3"/>
  <c r="AA134" i="3"/>
  <c r="BW134" i="3" s="1"/>
  <c r="BG134" i="3"/>
  <c r="BS134" i="3"/>
  <c r="BJ133" i="3"/>
  <c r="BV133" i="3"/>
  <c r="AB132" i="3"/>
  <c r="BI132" i="3"/>
  <c r="BU132" i="3"/>
  <c r="BH131" i="3"/>
  <c r="AA130" i="3"/>
  <c r="BW130" i="3" s="1"/>
  <c r="BG130" i="3"/>
  <c r="BS130" i="3"/>
  <c r="BJ129" i="3"/>
  <c r="BV129" i="3"/>
  <c r="BI128" i="3"/>
  <c r="BU128" i="3"/>
  <c r="BG109" i="3"/>
  <c r="BS109" i="3"/>
  <c r="BJ121" i="3"/>
  <c r="BM121" i="3"/>
  <c r="AA96" i="3"/>
  <c r="BW96" i="3" s="1"/>
  <c r="BG96" i="3"/>
  <c r="BS96" i="3"/>
  <c r="AE134" i="3"/>
  <c r="BP134" i="3"/>
  <c r="AB134" i="3"/>
  <c r="BH134" i="3"/>
  <c r="AD133" i="3"/>
  <c r="BO133" i="3"/>
  <c r="AC132" i="3"/>
  <c r="BJ132" i="3"/>
  <c r="BV132" i="3"/>
  <c r="BI131" i="3"/>
  <c r="BU131" i="3"/>
  <c r="R136" i="3"/>
  <c r="BJ128" i="3"/>
  <c r="BV128" i="3"/>
  <c r="BG111" i="3"/>
  <c r="BS111" i="3"/>
  <c r="BG107" i="3"/>
  <c r="BS107" i="3"/>
  <c r="BG118" i="3"/>
  <c r="BS118" i="3"/>
  <c r="BM118" i="3"/>
  <c r="AA101" i="3"/>
  <c r="BW101" i="3" s="1"/>
  <c r="BG101" i="3"/>
  <c r="BS101" i="3"/>
  <c r="AA99" i="3"/>
  <c r="BW99" i="3" s="1"/>
  <c r="BG99" i="3"/>
  <c r="BS99" i="3"/>
  <c r="AA97" i="3"/>
  <c r="BW97" i="3" s="1"/>
  <c r="BG97" i="3"/>
  <c r="BS97" i="3"/>
  <c r="AA95" i="3"/>
  <c r="BW95" i="3" s="1"/>
  <c r="BG95" i="3"/>
  <c r="BS95" i="3"/>
  <c r="BJ134" i="3"/>
  <c r="BV134" i="3"/>
  <c r="BI133" i="3"/>
  <c r="BU133" i="3"/>
  <c r="BH132" i="3"/>
  <c r="AA131" i="3"/>
  <c r="BW131" i="3" s="1"/>
  <c r="BG131" i="3"/>
  <c r="BS131" i="3"/>
  <c r="BJ130" i="3"/>
  <c r="BV130" i="3"/>
  <c r="BI129" i="3"/>
  <c r="BU129" i="3"/>
  <c r="BH128" i="3"/>
  <c r="AA98" i="3"/>
  <c r="BW98" i="3" s="1"/>
  <c r="BG98" i="3"/>
  <c r="BS98" i="3"/>
  <c r="AC134" i="3"/>
  <c r="BL134" i="3"/>
  <c r="AD132" i="3"/>
  <c r="BN132" i="3"/>
  <c r="AE130" i="3"/>
  <c r="BP130" i="3"/>
  <c r="BH130" i="3"/>
  <c r="BG110" i="3"/>
  <c r="BS110" i="3"/>
  <c r="BG120" i="3"/>
  <c r="BS120" i="3"/>
  <c r="BJ118" i="3"/>
  <c r="BM122" i="3"/>
  <c r="BI134" i="3"/>
  <c r="BU134" i="3"/>
  <c r="BH133" i="3"/>
  <c r="AA132" i="3"/>
  <c r="BW132" i="3" s="1"/>
  <c r="BG132" i="3"/>
  <c r="BS132" i="3"/>
  <c r="BJ131" i="3"/>
  <c r="BV131" i="3"/>
  <c r="BI130" i="3"/>
  <c r="BU130" i="3"/>
  <c r="BH129" i="3"/>
  <c r="AA128" i="3"/>
  <c r="BW128" i="3" s="1"/>
  <c r="BG128" i="3"/>
  <c r="BS128" i="3"/>
  <c r="AD134" i="2"/>
  <c r="BO134" i="2"/>
  <c r="AD133" i="2"/>
  <c r="AN133" i="2" s="1"/>
  <c r="BN133" i="2"/>
  <c r="AE132" i="2"/>
  <c r="AO132" i="2" s="1"/>
  <c r="BQ132" i="2"/>
  <c r="AC130" i="2"/>
  <c r="AM130" i="2" s="1"/>
  <c r="BK130" i="2"/>
  <c r="E136" i="2"/>
  <c r="J136" i="2"/>
  <c r="AI134" i="2"/>
  <c r="AC133" i="2"/>
  <c r="BJ133" i="2"/>
  <c r="AC131" i="2"/>
  <c r="BL131" i="2"/>
  <c r="AB130" i="2"/>
  <c r="BG130" i="2"/>
  <c r="AD130" i="2"/>
  <c r="AN130" i="2" s="1"/>
  <c r="AB134" i="2"/>
  <c r="BG134" i="2"/>
  <c r="AD129" i="2"/>
  <c r="AN129" i="2" s="1"/>
  <c r="BN129" i="2"/>
  <c r="AE128" i="2"/>
  <c r="BQ128" i="2"/>
  <c r="AE134" i="2"/>
  <c r="AJ134" i="2"/>
  <c r="AB133" i="2"/>
  <c r="BG133" i="2"/>
  <c r="AG133" i="2"/>
  <c r="AI131" i="2"/>
  <c r="AN131" i="2" s="1"/>
  <c r="M136" i="2"/>
  <c r="F136" i="3"/>
  <c r="AG131" i="3"/>
  <c r="N136" i="2"/>
  <c r="AG134" i="3"/>
  <c r="AC133" i="3"/>
  <c r="AH133" i="3"/>
  <c r="AI132" i="3"/>
  <c r="AE131" i="3"/>
  <c r="AJ131" i="3"/>
  <c r="AD129" i="3"/>
  <c r="Y136" i="3"/>
  <c r="BQ136" i="3" s="1"/>
  <c r="AD128" i="3"/>
  <c r="Q136" i="3"/>
  <c r="I136" i="3"/>
  <c r="Q136" i="2"/>
  <c r="BI136" i="2" s="1"/>
  <c r="N136" i="3"/>
  <c r="S136" i="2"/>
  <c r="BK136" i="2" s="1"/>
  <c r="AD134" i="3"/>
  <c r="AD130" i="3"/>
  <c r="U136" i="2"/>
  <c r="BM136" i="2" s="1"/>
  <c r="I136" i="2"/>
  <c r="W136" i="3"/>
  <c r="BO136" i="3" s="1"/>
  <c r="V136" i="3"/>
  <c r="BN136" i="3" s="1"/>
  <c r="U136" i="3"/>
  <c r="BM136" i="3" s="1"/>
  <c r="AC134" i="2"/>
  <c r="AM134" i="2" s="1"/>
  <c r="AH133" i="2"/>
  <c r="AD132" i="2"/>
  <c r="AI132" i="2"/>
  <c r="Y136" i="2"/>
  <c r="BQ136" i="2" s="1"/>
  <c r="AB131" i="2"/>
  <c r="X136" i="2"/>
  <c r="BP136" i="2" s="1"/>
  <c r="T136" i="2"/>
  <c r="BL136" i="2" s="1"/>
  <c r="L136" i="2"/>
  <c r="H136" i="2"/>
  <c r="D136" i="2"/>
  <c r="W136" i="2"/>
  <c r="BO136" i="2" s="1"/>
  <c r="AC129" i="2"/>
  <c r="O136" i="2"/>
  <c r="BG136" i="2" s="1"/>
  <c r="K136" i="2"/>
  <c r="G136" i="2"/>
  <c r="C136" i="2"/>
  <c r="R136" i="2"/>
  <c r="BJ136" i="2" s="1"/>
  <c r="AH128" i="2"/>
  <c r="AL134" i="3"/>
  <c r="X136" i="3"/>
  <c r="BP136" i="3" s="1"/>
  <c r="AH129" i="2"/>
  <c r="AG130" i="2"/>
  <c r="AE131" i="2"/>
  <c r="AJ128" i="2"/>
  <c r="AD128" i="2"/>
  <c r="AG131" i="2"/>
  <c r="AJ131" i="2"/>
  <c r="AB128" i="2"/>
  <c r="AB132" i="2"/>
  <c r="P136" i="2"/>
  <c r="BH136" i="2" s="1"/>
  <c r="AC128" i="2"/>
  <c r="AG128" i="2"/>
  <c r="AE130" i="2"/>
  <c r="AO130" i="2" s="1"/>
  <c r="F136" i="2"/>
  <c r="AI128" i="2"/>
  <c r="AI129" i="3"/>
  <c r="C136" i="3"/>
  <c r="G136" i="3"/>
  <c r="K136" i="3"/>
  <c r="O136" i="3"/>
  <c r="S136" i="3"/>
  <c r="BK136" i="3" s="1"/>
  <c r="AC129" i="3"/>
  <c r="AG129" i="3"/>
  <c r="AH129" i="3"/>
  <c r="H136" i="3"/>
  <c r="AJ128" i="3"/>
  <c r="AB128" i="3"/>
  <c r="T136" i="3"/>
  <c r="BL136" i="3" s="1"/>
  <c r="AB129" i="3"/>
  <c r="AE128" i="3"/>
  <c r="AI128" i="3"/>
  <c r="AG130" i="3"/>
  <c r="AB131" i="3"/>
  <c r="AL131" i="3" s="1"/>
  <c r="D136" i="3"/>
  <c r="L136" i="3"/>
  <c r="P136" i="3"/>
  <c r="AH128" i="3"/>
  <c r="AC128" i="3"/>
  <c r="AG128" i="3"/>
  <c r="C103" i="9" l="1"/>
  <c r="AH118" i="9"/>
  <c r="C124" i="9"/>
  <c r="J124" i="9"/>
  <c r="Z121" i="9"/>
  <c r="F124" i="9"/>
  <c r="AG118" i="9"/>
  <c r="AK121" i="9"/>
  <c r="M103" i="9"/>
  <c r="AF122" i="9"/>
  <c r="J114" i="9"/>
  <c r="AH114" i="9" s="1"/>
  <c r="AM114" i="9" s="1"/>
  <c r="AH122" i="9"/>
  <c r="AE97" i="9"/>
  <c r="AE103" i="9" s="1"/>
  <c r="AE101" i="9"/>
  <c r="K124" i="9"/>
  <c r="AI124" i="9" s="1"/>
  <c r="H124" i="9"/>
  <c r="G114" i="9"/>
  <c r="AE114" i="9" s="1"/>
  <c r="AJ114" i="9" s="1"/>
  <c r="E114" i="9"/>
  <c r="G124" i="9"/>
  <c r="AG124" i="9" s="1"/>
  <c r="AA110" i="9"/>
  <c r="AK110" i="9" s="1"/>
  <c r="BH110" i="9"/>
  <c r="BR110" i="9"/>
  <c r="AG97" i="9"/>
  <c r="AF120" i="9"/>
  <c r="AK120" i="9" s="1"/>
  <c r="G103" i="9"/>
  <c r="AG100" i="9"/>
  <c r="B124" i="9"/>
  <c r="AA108" i="9"/>
  <c r="AK108" i="9" s="1"/>
  <c r="BH108" i="9"/>
  <c r="BR108" i="9"/>
  <c r="BH111" i="9"/>
  <c r="BR111" i="9"/>
  <c r="AA111" i="9"/>
  <c r="AK111" i="9" s="1"/>
  <c r="AI98" i="9"/>
  <c r="AI120" i="9"/>
  <c r="AA109" i="9"/>
  <c r="AK109" i="9" s="1"/>
  <c r="BH109" i="9"/>
  <c r="BR109" i="9"/>
  <c r="AG101" i="9"/>
  <c r="BH107" i="9"/>
  <c r="AA107" i="9"/>
  <c r="AK107" i="9" s="1"/>
  <c r="P114" i="9"/>
  <c r="BR107" i="9"/>
  <c r="BT136" i="3"/>
  <c r="M114" i="9"/>
  <c r="AI114" i="9" s="1"/>
  <c r="AN114" i="9" s="1"/>
  <c r="AE110" i="9"/>
  <c r="AJ110" i="9" s="1"/>
  <c r="BJ107" i="9"/>
  <c r="R114" i="9"/>
  <c r="BJ114" i="9" s="1"/>
  <c r="AA112" i="9"/>
  <c r="AK112" i="9" s="1"/>
  <c r="BR112" i="9"/>
  <c r="BH112" i="9"/>
  <c r="BF95" i="9"/>
  <c r="Z95" i="9"/>
  <c r="N103" i="9"/>
  <c r="AA95" i="9"/>
  <c r="BR95" i="9"/>
  <c r="AA98" i="9"/>
  <c r="AK98" i="9" s="1"/>
  <c r="BF98" i="9"/>
  <c r="Z98" i="9"/>
  <c r="BR98" i="9"/>
  <c r="BL121" i="9"/>
  <c r="S124" i="9"/>
  <c r="BK124" i="9" s="1"/>
  <c r="BK118" i="9"/>
  <c r="AB122" i="9"/>
  <c r="AL122" i="9" s="1"/>
  <c r="BI122" i="9"/>
  <c r="BS122" i="9"/>
  <c r="BR123" i="9"/>
  <c r="AJ121" i="9"/>
  <c r="BV121" i="9"/>
  <c r="AB99" i="9"/>
  <c r="AL99" i="9" s="1"/>
  <c r="BI99" i="9"/>
  <c r="BS99" i="9"/>
  <c r="Z120" i="9"/>
  <c r="AB96" i="9"/>
  <c r="AL96" i="9" s="1"/>
  <c r="BI96" i="9"/>
  <c r="BS96" i="9"/>
  <c r="AA97" i="9"/>
  <c r="AK97" i="9" s="1"/>
  <c r="BG97" i="9"/>
  <c r="AH124" i="9"/>
  <c r="BL122" i="9"/>
  <c r="O124" i="9"/>
  <c r="BG124" i="9" s="1"/>
  <c r="BG118" i="9"/>
  <c r="BR118" i="9"/>
  <c r="BF124" i="9"/>
  <c r="AB121" i="9"/>
  <c r="AL121" i="9" s="1"/>
  <c r="BI121" i="9"/>
  <c r="BS121" i="9"/>
  <c r="AG114" i="9"/>
  <c r="AL114" i="9" s="1"/>
  <c r="AK122" i="9"/>
  <c r="BI120" i="9"/>
  <c r="AB120" i="9"/>
  <c r="AL120" i="9" s="1"/>
  <c r="BS120" i="9"/>
  <c r="Q114" i="9"/>
  <c r="BI114" i="9" s="1"/>
  <c r="BI107" i="9"/>
  <c r="BG95" i="9"/>
  <c r="O103" i="9"/>
  <c r="BG103" i="9" s="1"/>
  <c r="AJ122" i="9"/>
  <c r="BV122" i="9"/>
  <c r="BH95" i="9"/>
  <c r="P103" i="9"/>
  <c r="BH103" i="9" s="1"/>
  <c r="AA100" i="9"/>
  <c r="AK100" i="9" s="1"/>
  <c r="BG100" i="9"/>
  <c r="BL120" i="9"/>
  <c r="AL134" i="2"/>
  <c r="BJ95" i="9"/>
  <c r="R103" i="9"/>
  <c r="BJ103" i="9" s="1"/>
  <c r="AA99" i="9"/>
  <c r="AK99" i="9" s="1"/>
  <c r="BF99" i="9"/>
  <c r="Z99" i="9"/>
  <c r="BR99" i="9"/>
  <c r="AA123" i="9"/>
  <c r="AK123" i="9" s="1"/>
  <c r="AA120" i="9"/>
  <c r="AI103" i="9"/>
  <c r="S103" i="9"/>
  <c r="BK103" i="9" s="1"/>
  <c r="BK95" i="9"/>
  <c r="BI98" i="9"/>
  <c r="AB98" i="9"/>
  <c r="AL98" i="9" s="1"/>
  <c r="BS98" i="9"/>
  <c r="AB100" i="9"/>
  <c r="BI100" i="9"/>
  <c r="BS100" i="9"/>
  <c r="Z118" i="9"/>
  <c r="BI97" i="9"/>
  <c r="AB97" i="9"/>
  <c r="BS97" i="9"/>
  <c r="AH103" i="9"/>
  <c r="AM103" i="9" s="1"/>
  <c r="AM95" i="9"/>
  <c r="BF100" i="9"/>
  <c r="Z100" i="9"/>
  <c r="BR100" i="9"/>
  <c r="BJ118" i="9"/>
  <c r="R124" i="9"/>
  <c r="BJ124" i="9" s="1"/>
  <c r="AL129" i="2"/>
  <c r="AF103" i="9"/>
  <c r="BF97" i="9"/>
  <c r="Z97" i="9"/>
  <c r="BR97" i="9"/>
  <c r="AA101" i="9"/>
  <c r="AK101" i="9" s="1"/>
  <c r="BF101" i="9"/>
  <c r="Z101" i="9"/>
  <c r="BR101" i="9"/>
  <c r="Z123" i="9"/>
  <c r="BF107" i="9"/>
  <c r="N114" i="9"/>
  <c r="BF114" i="9" s="1"/>
  <c r="Q103" i="9"/>
  <c r="AB95" i="9"/>
  <c r="BI95" i="9"/>
  <c r="BS95" i="9"/>
  <c r="AB101" i="9"/>
  <c r="BI101" i="9"/>
  <c r="BS101" i="9"/>
  <c r="T124" i="9"/>
  <c r="BL118" i="9"/>
  <c r="BR120" i="9"/>
  <c r="Y141" i="9"/>
  <c r="AB123" i="9"/>
  <c r="AL123" i="9" s="1"/>
  <c r="BI123" i="9"/>
  <c r="BS123" i="9"/>
  <c r="AK118" i="9"/>
  <c r="BF96" i="9"/>
  <c r="Z96" i="9"/>
  <c r="AA96" i="9"/>
  <c r="AK96" i="9" s="1"/>
  <c r="BR96" i="9"/>
  <c r="AF124" i="9"/>
  <c r="AE124" i="9"/>
  <c r="BL123" i="9"/>
  <c r="Q124" i="9"/>
  <c r="AB118" i="9"/>
  <c r="BI118" i="9"/>
  <c r="BS118" i="9"/>
  <c r="P124" i="9"/>
  <c r="BH124" i="9" s="1"/>
  <c r="BH118" i="9"/>
  <c r="BG107" i="9"/>
  <c r="O114" i="9"/>
  <c r="BG114" i="9" s="1"/>
  <c r="AO133" i="2"/>
  <c r="AM132" i="3"/>
  <c r="AM131" i="3"/>
  <c r="AL132" i="2"/>
  <c r="AO134" i="3"/>
  <c r="AN133" i="3"/>
  <c r="AM131" i="2"/>
  <c r="AL133" i="3"/>
  <c r="AM134" i="3"/>
  <c r="AN134" i="3"/>
  <c r="AL130" i="3"/>
  <c r="AL132" i="3"/>
  <c r="AI136" i="3"/>
  <c r="AN131" i="3"/>
  <c r="AN130" i="3"/>
  <c r="AL129" i="3"/>
  <c r="AM133" i="3"/>
  <c r="AN132" i="3"/>
  <c r="AO131" i="3"/>
  <c r="AO130" i="3"/>
  <c r="AI136" i="2"/>
  <c r="AL131" i="2"/>
  <c r="AL133" i="2"/>
  <c r="AO134" i="2"/>
  <c r="AO128" i="2"/>
  <c r="AL130" i="2"/>
  <c r="BJ136" i="3"/>
  <c r="BV136" i="3"/>
  <c r="AM128" i="3"/>
  <c r="BG136" i="3"/>
  <c r="BS136" i="3"/>
  <c r="AH136" i="3"/>
  <c r="AM129" i="3"/>
  <c r="AN129" i="3"/>
  <c r="AD136" i="3"/>
  <c r="AN128" i="3"/>
  <c r="BH136" i="3"/>
  <c r="BI136" i="3"/>
  <c r="BU136" i="3"/>
  <c r="AM129" i="2"/>
  <c r="AH136" i="2"/>
  <c r="AO131" i="2"/>
  <c r="AD136" i="2"/>
  <c r="AN128" i="2"/>
  <c r="AN132" i="2"/>
  <c r="AN134" i="2"/>
  <c r="AE136" i="3"/>
  <c r="AO128" i="3"/>
  <c r="AJ136" i="3"/>
  <c r="AJ136" i="2"/>
  <c r="AM133" i="2"/>
  <c r="AL128" i="3"/>
  <c r="AG136" i="2"/>
  <c r="AE136" i="2"/>
  <c r="AO136" i="2" s="1"/>
  <c r="AM128" i="2"/>
  <c r="AC136" i="2"/>
  <c r="AL128" i="2"/>
  <c r="AB136" i="2"/>
  <c r="AB136" i="3"/>
  <c r="AG136" i="3"/>
  <c r="AC136" i="3"/>
  <c r="AA136" i="3"/>
  <c r="BW136" i="3" s="1"/>
  <c r="AL101" i="9" l="1"/>
  <c r="AG103" i="9"/>
  <c r="AA124" i="9"/>
  <c r="AK124" i="9" s="1"/>
  <c r="AL97" i="9"/>
  <c r="AB124" i="9"/>
  <c r="AL124" i="9" s="1"/>
  <c r="AL100" i="9"/>
  <c r="AA114" i="9"/>
  <c r="AK114" i="9" s="1"/>
  <c r="BH114" i="9"/>
  <c r="BR114" i="9"/>
  <c r="AJ101" i="9"/>
  <c r="BV101" i="9"/>
  <c r="BI124" i="9"/>
  <c r="BS124" i="9"/>
  <c r="BI103" i="9"/>
  <c r="BS103" i="9"/>
  <c r="AJ99" i="9"/>
  <c r="BV99" i="9"/>
  <c r="BF103" i="9"/>
  <c r="BR103" i="9"/>
  <c r="AB103" i="9"/>
  <c r="AL103" i="9" s="1"/>
  <c r="AL95" i="9"/>
  <c r="AJ97" i="9"/>
  <c r="BV97" i="9"/>
  <c r="Z124" i="9"/>
  <c r="AJ98" i="9"/>
  <c r="BV98" i="9"/>
  <c r="AJ96" i="9"/>
  <c r="BV96" i="9"/>
  <c r="BL124" i="9"/>
  <c r="AJ120" i="9"/>
  <c r="BV120" i="9"/>
  <c r="AJ95" i="9"/>
  <c r="Z103" i="9"/>
  <c r="BV95" i="9"/>
  <c r="AJ123" i="9"/>
  <c r="BV123" i="9"/>
  <c r="AA103" i="9"/>
  <c r="AK103" i="9" s="1"/>
  <c r="AK95" i="9"/>
  <c r="AL118" i="9"/>
  <c r="AJ100" i="9"/>
  <c r="BV100" i="9"/>
  <c r="AJ118" i="9"/>
  <c r="BV118" i="9"/>
  <c r="BR124" i="9"/>
  <c r="AM136" i="3"/>
  <c r="AN136" i="3"/>
  <c r="AN136" i="2"/>
  <c r="AM136" i="2"/>
  <c r="AL136" i="2"/>
  <c r="AL136" i="3"/>
  <c r="AO136" i="3"/>
  <c r="AJ124" i="9" l="1"/>
  <c r="BV124" i="9"/>
  <c r="AJ103" i="9"/>
  <c r="BV103" i="9"/>
  <c r="S123" i="1"/>
  <c r="BK123" i="1" s="1"/>
  <c r="R123" i="1"/>
  <c r="BJ123" i="1" s="1"/>
  <c r="Q123" i="1"/>
  <c r="BS123" i="1" s="1"/>
  <c r="P123" i="1"/>
  <c r="BH123" i="1" s="1"/>
  <c r="O123" i="1"/>
  <c r="BG123" i="1" s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BK122" i="1" s="1"/>
  <c r="R122" i="1"/>
  <c r="BJ122" i="1" s="1"/>
  <c r="Q122" i="1"/>
  <c r="P122" i="1"/>
  <c r="BH122" i="1" s="1"/>
  <c r="O122" i="1"/>
  <c r="BG122" i="1" s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BK121" i="1" s="1"/>
  <c r="R121" i="1"/>
  <c r="BJ121" i="1" s="1"/>
  <c r="Q121" i="1"/>
  <c r="BS121" i="1" s="1"/>
  <c r="P121" i="1"/>
  <c r="BH121" i="1" s="1"/>
  <c r="O121" i="1"/>
  <c r="BG121" i="1" s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BK120" i="1" s="1"/>
  <c r="R120" i="1"/>
  <c r="BJ120" i="1" s="1"/>
  <c r="Q120" i="1"/>
  <c r="P120" i="1"/>
  <c r="BH120" i="1" s="1"/>
  <c r="O120" i="1"/>
  <c r="BG120" i="1" s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S119" i="1"/>
  <c r="BK119" i="1" s="1"/>
  <c r="R119" i="1"/>
  <c r="BJ119" i="1" s="1"/>
  <c r="Q119" i="1"/>
  <c r="BS119" i="1" s="1"/>
  <c r="P119" i="1"/>
  <c r="BH119" i="1" s="1"/>
  <c r="O119" i="1"/>
  <c r="BG119" i="1" s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BK118" i="1" s="1"/>
  <c r="R118" i="1"/>
  <c r="BJ118" i="1" s="1"/>
  <c r="Q118" i="1"/>
  <c r="P118" i="1"/>
  <c r="BH118" i="1" s="1"/>
  <c r="O118" i="1"/>
  <c r="BG118" i="1" s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S118" i="1" l="1"/>
  <c r="BS120" i="1"/>
  <c r="BS122" i="1"/>
  <c r="Z118" i="1"/>
  <c r="BV118" i="1" s="1"/>
  <c r="BF118" i="1"/>
  <c r="BR118" i="1"/>
  <c r="Z122" i="1"/>
  <c r="BV122" i="1" s="1"/>
  <c r="BF122" i="1"/>
  <c r="BR122" i="1"/>
  <c r="BI119" i="1"/>
  <c r="BI121" i="1"/>
  <c r="BI123" i="1"/>
  <c r="Z120" i="1"/>
  <c r="BV120" i="1" s="1"/>
  <c r="BF120" i="1"/>
  <c r="BR120" i="1"/>
  <c r="Z119" i="1"/>
  <c r="BV119" i="1" s="1"/>
  <c r="BF119" i="1"/>
  <c r="BR119" i="1"/>
  <c r="Z121" i="1"/>
  <c r="BV121" i="1" s="1"/>
  <c r="BF121" i="1"/>
  <c r="BR121" i="1"/>
  <c r="Z123" i="1"/>
  <c r="BV123" i="1" s="1"/>
  <c r="BF123" i="1"/>
  <c r="BR123" i="1"/>
  <c r="BI118" i="1"/>
  <c r="BI120" i="1"/>
  <c r="BI122" i="1"/>
  <c r="L17" i="5"/>
  <c r="L15" i="5" l="1"/>
  <c r="L16" i="5"/>
  <c r="AJ22" i="3"/>
  <c r="AI22" i="3"/>
  <c r="AH22" i="3"/>
  <c r="AG22" i="3"/>
  <c r="AJ21" i="3"/>
  <c r="AI21" i="3"/>
  <c r="AH21" i="3"/>
  <c r="AG21" i="3"/>
  <c r="AJ20" i="3"/>
  <c r="AI20" i="3"/>
  <c r="AH20" i="3"/>
  <c r="AG20" i="3"/>
  <c r="AJ19" i="3"/>
  <c r="AI19" i="3"/>
  <c r="AH19" i="3"/>
  <c r="AG19" i="3"/>
  <c r="AJ18" i="3"/>
  <c r="AI18" i="3"/>
  <c r="AH18" i="3"/>
  <c r="AG18" i="3"/>
  <c r="AJ17" i="3"/>
  <c r="AI17" i="3"/>
  <c r="AH17" i="3"/>
  <c r="AG17" i="3"/>
  <c r="AJ16" i="3"/>
  <c r="AI16" i="3"/>
  <c r="AH16" i="3"/>
  <c r="AG16" i="3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Y109" i="3" l="1"/>
  <c r="Y110" i="3"/>
  <c r="Y111" i="3"/>
  <c r="Y112" i="3"/>
  <c r="Y108" i="3"/>
  <c r="Y107" i="3"/>
  <c r="Y120" i="3"/>
  <c r="BQ120" i="3" s="1"/>
  <c r="Y121" i="3"/>
  <c r="BQ121" i="3" s="1"/>
  <c r="Y122" i="3"/>
  <c r="BQ122" i="3" s="1"/>
  <c r="Y123" i="3"/>
  <c r="BQ123" i="3" s="1"/>
  <c r="Y118" i="3"/>
  <c r="BQ118" i="3" s="1"/>
  <c r="Y120" i="2"/>
  <c r="Y121" i="2"/>
  <c r="Y123" i="2"/>
  <c r="Y122" i="2"/>
  <c r="Y118" i="2"/>
  <c r="Y109" i="2"/>
  <c r="X109" i="9" s="1"/>
  <c r="Y110" i="2"/>
  <c r="X110" i="9" s="1"/>
  <c r="Y111" i="2"/>
  <c r="X111" i="9" s="1"/>
  <c r="Y112" i="2"/>
  <c r="X112" i="9" s="1"/>
  <c r="Y107" i="2"/>
  <c r="X107" i="9" s="1"/>
  <c r="Y108" i="2"/>
  <c r="Y95" i="3"/>
  <c r="BQ95" i="3" s="1"/>
  <c r="Y96" i="3"/>
  <c r="BQ96" i="3" s="1"/>
  <c r="Y97" i="3"/>
  <c r="BQ97" i="3" s="1"/>
  <c r="Y98" i="3"/>
  <c r="BQ98" i="3" s="1"/>
  <c r="Y99" i="3"/>
  <c r="BQ99" i="3" s="1"/>
  <c r="Y100" i="3"/>
  <c r="BQ100" i="3" s="1"/>
  <c r="Y101" i="3"/>
  <c r="BQ101" i="3" s="1"/>
  <c r="Y95" i="2"/>
  <c r="Y96" i="2"/>
  <c r="Y97" i="2"/>
  <c r="Y98" i="2"/>
  <c r="Y99" i="2"/>
  <c r="Y100" i="2"/>
  <c r="Y101" i="2"/>
  <c r="Y89" i="3"/>
  <c r="BQ89" i="3" s="1"/>
  <c r="Y88" i="3"/>
  <c r="BQ88" i="3" s="1"/>
  <c r="Y89" i="2"/>
  <c r="Y88" i="2"/>
  <c r="Y52" i="3"/>
  <c r="BQ52" i="3" s="1"/>
  <c r="Y53" i="3"/>
  <c r="BQ53" i="3" s="1"/>
  <c r="Y54" i="3"/>
  <c r="BQ54" i="3" s="1"/>
  <c r="Y55" i="3"/>
  <c r="BQ55" i="3" s="1"/>
  <c r="Y56" i="3"/>
  <c r="BQ56" i="3" s="1"/>
  <c r="Y57" i="3"/>
  <c r="BQ57" i="3" s="1"/>
  <c r="Y58" i="3"/>
  <c r="BQ58" i="3" s="1"/>
  <c r="Y52" i="2"/>
  <c r="Y53" i="2"/>
  <c r="Y54" i="2"/>
  <c r="Y55" i="2"/>
  <c r="Y56" i="2"/>
  <c r="Y57" i="2"/>
  <c r="Y58" i="2"/>
  <c r="X108" i="9" l="1"/>
  <c r="X114" i="9" s="1"/>
  <c r="BQ88" i="2"/>
  <c r="X88" i="9"/>
  <c r="BQ120" i="2"/>
  <c r="X120" i="9"/>
  <c r="BP120" i="9" s="1"/>
  <c r="BQ55" i="2"/>
  <c r="X55" i="9"/>
  <c r="BQ89" i="2"/>
  <c r="X89" i="9"/>
  <c r="BP89" i="9" s="1"/>
  <c r="BQ100" i="2"/>
  <c r="X100" i="9"/>
  <c r="BP100" i="9" s="1"/>
  <c r="BQ96" i="2"/>
  <c r="X96" i="9"/>
  <c r="BP96" i="9" s="1"/>
  <c r="BQ122" i="2"/>
  <c r="X122" i="9"/>
  <c r="BP122" i="9" s="1"/>
  <c r="BQ52" i="2"/>
  <c r="X52" i="9"/>
  <c r="BQ97" i="2"/>
  <c r="X97" i="9"/>
  <c r="BP97" i="9" s="1"/>
  <c r="BQ118" i="2"/>
  <c r="X118" i="9"/>
  <c r="BQ58" i="2"/>
  <c r="X58" i="9"/>
  <c r="BQ54" i="2"/>
  <c r="X54" i="9"/>
  <c r="BQ99" i="2"/>
  <c r="X99" i="9"/>
  <c r="BP99" i="9" s="1"/>
  <c r="BQ95" i="2"/>
  <c r="X95" i="9"/>
  <c r="BQ123" i="2"/>
  <c r="X123" i="9"/>
  <c r="BP123" i="9" s="1"/>
  <c r="BQ56" i="2"/>
  <c r="X56" i="9"/>
  <c r="BQ101" i="2"/>
  <c r="X101" i="9"/>
  <c r="BP101" i="9" s="1"/>
  <c r="BQ57" i="2"/>
  <c r="X57" i="9"/>
  <c r="BQ53" i="2"/>
  <c r="X53" i="9"/>
  <c r="BQ98" i="2"/>
  <c r="X98" i="9"/>
  <c r="BP98" i="9" s="1"/>
  <c r="BQ121" i="2"/>
  <c r="X121" i="9"/>
  <c r="BP121" i="9" s="1"/>
  <c r="Y115" i="2"/>
  <c r="Y28" i="2"/>
  <c r="Y29" i="2"/>
  <c r="Y30" i="2"/>
  <c r="Y31" i="2"/>
  <c r="X31" i="9" s="1"/>
  <c r="Y32" i="2"/>
  <c r="Y33" i="2"/>
  <c r="Y34" i="2"/>
  <c r="Y28" i="3"/>
  <c r="Y29" i="3"/>
  <c r="Y30" i="3"/>
  <c r="Y31" i="3"/>
  <c r="Y32" i="3"/>
  <c r="Y33" i="3"/>
  <c r="Y34" i="3"/>
  <c r="Y16" i="3"/>
  <c r="Y17" i="3"/>
  <c r="Y18" i="3"/>
  <c r="Y19" i="3"/>
  <c r="Y20" i="3"/>
  <c r="Y21" i="3"/>
  <c r="Y22" i="3"/>
  <c r="Y16" i="2"/>
  <c r="Y17" i="2"/>
  <c r="Y18" i="2"/>
  <c r="X18" i="9" s="1"/>
  <c r="Y19" i="2"/>
  <c r="Y20" i="2"/>
  <c r="X20" i="9" s="1"/>
  <c r="Y21" i="2"/>
  <c r="Y22" i="2"/>
  <c r="X22" i="9" s="1"/>
  <c r="AI13" i="3"/>
  <c r="AI10" i="3"/>
  <c r="AI9" i="3"/>
  <c r="AI8" i="3"/>
  <c r="AI7" i="3"/>
  <c r="AI6" i="3"/>
  <c r="AI5" i="3"/>
  <c r="AI4" i="3"/>
  <c r="AI13" i="2"/>
  <c r="AI10" i="2"/>
  <c r="AI9" i="2"/>
  <c r="AI8" i="2"/>
  <c r="AI7" i="2"/>
  <c r="AI6" i="2"/>
  <c r="AI5" i="2"/>
  <c r="AI4" i="2"/>
  <c r="Y13" i="2"/>
  <c r="Y13" i="3"/>
  <c r="BQ13" i="3" s="1"/>
  <c r="X16" i="9" l="1"/>
  <c r="X33" i="9"/>
  <c r="X29" i="9"/>
  <c r="X21" i="9"/>
  <c r="AD21" i="9" s="1"/>
  <c r="AN21" i="9" s="1"/>
  <c r="X17" i="9"/>
  <c r="X34" i="9"/>
  <c r="X30" i="9"/>
  <c r="X19" i="9"/>
  <c r="AD19" i="9" s="1"/>
  <c r="AN19" i="9" s="1"/>
  <c r="X32" i="9"/>
  <c r="X28" i="9"/>
  <c r="AD22" i="9"/>
  <c r="AN22" i="9" s="1"/>
  <c r="Y46" i="9"/>
  <c r="BP95" i="9"/>
  <c r="X103" i="9"/>
  <c r="BP103" i="9" s="1"/>
  <c r="X124" i="9"/>
  <c r="BP124" i="9" s="1"/>
  <c r="BP118" i="9"/>
  <c r="AD17" i="9"/>
  <c r="AN17" i="9" s="1"/>
  <c r="Y41" i="9"/>
  <c r="BP34" i="9"/>
  <c r="BP30" i="9"/>
  <c r="BP31" i="9"/>
  <c r="X69" i="9"/>
  <c r="BP69" i="9" s="1"/>
  <c r="BP57" i="9"/>
  <c r="BP54" i="9"/>
  <c r="AD20" i="9"/>
  <c r="AN20" i="9" s="1"/>
  <c r="Y44" i="9"/>
  <c r="AD16" i="9"/>
  <c r="AN16" i="9" s="1"/>
  <c r="Y40" i="9"/>
  <c r="BP33" i="9"/>
  <c r="BP29" i="9"/>
  <c r="BP53" i="9"/>
  <c r="X65" i="9"/>
  <c r="BP65" i="9" s="1"/>
  <c r="BP58" i="9"/>
  <c r="X70" i="9"/>
  <c r="BP70" i="9" s="1"/>
  <c r="X67" i="9"/>
  <c r="BP67" i="9" s="1"/>
  <c r="BP55" i="9"/>
  <c r="X90" i="9"/>
  <c r="BP90" i="9" s="1"/>
  <c r="BP88" i="9"/>
  <c r="AD18" i="9"/>
  <c r="AN18" i="9" s="1"/>
  <c r="Y42" i="9"/>
  <c r="X159" i="9"/>
  <c r="X68" i="9"/>
  <c r="BP68" i="9" s="1"/>
  <c r="BP56" i="9"/>
  <c r="X161" i="9"/>
  <c r="X60" i="9"/>
  <c r="X64" i="9"/>
  <c r="BP64" i="9" s="1"/>
  <c r="BP52" i="9"/>
  <c r="BQ13" i="2"/>
  <c r="X13" i="9"/>
  <c r="BP32" i="9"/>
  <c r="X149" i="9"/>
  <c r="BP28" i="9"/>
  <c r="X151" i="9"/>
  <c r="AE19" i="3"/>
  <c r="AO19" i="3" s="1"/>
  <c r="Z43" i="3"/>
  <c r="BQ34" i="3"/>
  <c r="BQ30" i="3"/>
  <c r="AE20" i="3"/>
  <c r="AO20" i="3" s="1"/>
  <c r="Z44" i="3"/>
  <c r="BQ31" i="3"/>
  <c r="AE22" i="3"/>
  <c r="AO22" i="3" s="1"/>
  <c r="Z46" i="3"/>
  <c r="AE18" i="3"/>
  <c r="AO18" i="3" s="1"/>
  <c r="Z42" i="3"/>
  <c r="BQ33" i="3"/>
  <c r="BQ29" i="3"/>
  <c r="AE16" i="3"/>
  <c r="AO16" i="3" s="1"/>
  <c r="Z40" i="3"/>
  <c r="AE21" i="3"/>
  <c r="AO21" i="3" s="1"/>
  <c r="Z45" i="3"/>
  <c r="AE17" i="3"/>
  <c r="AO17" i="3" s="1"/>
  <c r="Z41" i="3"/>
  <c r="BQ32" i="3"/>
  <c r="BQ28" i="3"/>
  <c r="AE21" i="2"/>
  <c r="AO21" i="2" s="1"/>
  <c r="Z45" i="2"/>
  <c r="AE20" i="2"/>
  <c r="AO20" i="2" s="1"/>
  <c r="Z44" i="2"/>
  <c r="AE16" i="2"/>
  <c r="AO16" i="2" s="1"/>
  <c r="Z40" i="2"/>
  <c r="BQ33" i="2"/>
  <c r="BQ29" i="2"/>
  <c r="AE19" i="2"/>
  <c r="AO19" i="2" s="1"/>
  <c r="Z43" i="2"/>
  <c r="BQ32" i="2"/>
  <c r="BQ28" i="2"/>
  <c r="AE17" i="2"/>
  <c r="AO17" i="2" s="1"/>
  <c r="Z41" i="2"/>
  <c r="BQ34" i="2"/>
  <c r="BQ30" i="2"/>
  <c r="AE22" i="2"/>
  <c r="AO22" i="2" s="1"/>
  <c r="Z46" i="2"/>
  <c r="AE18" i="2"/>
  <c r="AO18" i="2" s="1"/>
  <c r="Z42" i="2"/>
  <c r="BQ31" i="2"/>
  <c r="Y4" i="3"/>
  <c r="X4" i="9" s="1"/>
  <c r="X166" i="9" s="1"/>
  <c r="Y5" i="3"/>
  <c r="X5" i="9" s="1"/>
  <c r="Y6" i="3"/>
  <c r="X6" i="9" s="1"/>
  <c r="Y7" i="3"/>
  <c r="X7" i="9" s="1"/>
  <c r="X79" i="9" s="1"/>
  <c r="BP79" i="9" s="1"/>
  <c r="Y8" i="3"/>
  <c r="X8" i="9" s="1"/>
  <c r="Y9" i="3"/>
  <c r="X9" i="9" s="1"/>
  <c r="Y10" i="3"/>
  <c r="X10" i="9" s="1"/>
  <c r="X82" i="9" s="1"/>
  <c r="BP82" i="9" s="1"/>
  <c r="X150" i="9" l="1"/>
  <c r="Y43" i="9"/>
  <c r="X24" i="9"/>
  <c r="Y45" i="9"/>
  <c r="BP5" i="9"/>
  <c r="BP8" i="9"/>
  <c r="X131" i="9"/>
  <c r="BP4" i="9"/>
  <c r="X12" i="9"/>
  <c r="X134" i="9" s="1"/>
  <c r="X140" i="9" s="1"/>
  <c r="X76" i="9"/>
  <c r="BP76" i="9" s="1"/>
  <c r="X80" i="9"/>
  <c r="BP80" i="9" s="1"/>
  <c r="X66" i="9"/>
  <c r="BP66" i="9" s="1"/>
  <c r="BP9" i="9"/>
  <c r="X132" i="9"/>
  <c r="X155" i="9"/>
  <c r="X36" i="9"/>
  <c r="X72" i="9" s="1"/>
  <c r="BP72" i="9" s="1"/>
  <c r="X156" i="9"/>
  <c r="X160" i="9"/>
  <c r="X81" i="9"/>
  <c r="BP81" i="9" s="1"/>
  <c r="BP7" i="9"/>
  <c r="X130" i="9"/>
  <c r="BP10" i="9"/>
  <c r="BP6" i="9"/>
  <c r="X129" i="9"/>
  <c r="X154" i="9"/>
  <c r="X77" i="9"/>
  <c r="BP77" i="9" s="1"/>
  <c r="X164" i="9"/>
  <c r="X78" i="9"/>
  <c r="BP78" i="9" s="1"/>
  <c r="X165" i="9"/>
  <c r="BP60" i="9"/>
  <c r="X84" i="9"/>
  <c r="BP84" i="9" s="1"/>
  <c r="BP36" i="9"/>
  <c r="BP13" i="9"/>
  <c r="X14" i="9"/>
  <c r="BP14" i="9" s="1"/>
  <c r="X145" i="9"/>
  <c r="X144" i="9"/>
  <c r="AD24" i="9"/>
  <c r="AN24" i="9" s="1"/>
  <c r="X143" i="9"/>
  <c r="Y49" i="9"/>
  <c r="Y50" i="9" s="1"/>
  <c r="Y48" i="9"/>
  <c r="BQ6" i="3"/>
  <c r="BQ10" i="3"/>
  <c r="BQ5" i="3"/>
  <c r="BQ7" i="3"/>
  <c r="BQ9" i="3"/>
  <c r="BQ8" i="3"/>
  <c r="AD17" i="5"/>
  <c r="BQ4" i="3"/>
  <c r="AD16" i="5"/>
  <c r="X135" i="9" l="1"/>
  <c r="BP12" i="9"/>
  <c r="X128" i="9"/>
  <c r="X139" i="9" s="1"/>
  <c r="X146" i="9"/>
  <c r="X133" i="9"/>
  <c r="X138" i="9" s="1"/>
  <c r="X141" i="9" s="1"/>
  <c r="AD15" i="5"/>
  <c r="X120" i="3"/>
  <c r="X121" i="3"/>
  <c r="X123" i="3"/>
  <c r="X122" i="3"/>
  <c r="X118" i="3"/>
  <c r="X120" i="2"/>
  <c r="X121" i="2"/>
  <c r="X123" i="2"/>
  <c r="X122" i="2"/>
  <c r="X118" i="2"/>
  <c r="X109" i="3"/>
  <c r="X110" i="3"/>
  <c r="X111" i="3"/>
  <c r="X112" i="3"/>
  <c r="X107" i="3"/>
  <c r="X108" i="3"/>
  <c r="X111" i="2"/>
  <c r="W111" i="9" s="1"/>
  <c r="X112" i="2"/>
  <c r="W112" i="9" s="1"/>
  <c r="X110" i="2"/>
  <c r="W110" i="9" s="1"/>
  <c r="X109" i="2"/>
  <c r="X107" i="2"/>
  <c r="W107" i="9" s="1"/>
  <c r="X108" i="2"/>
  <c r="W108" i="9" s="1"/>
  <c r="X95" i="3"/>
  <c r="BP95" i="3" s="1"/>
  <c r="X96" i="3"/>
  <c r="BP96" i="3" s="1"/>
  <c r="X97" i="3"/>
  <c r="BP97" i="3" s="1"/>
  <c r="X98" i="3"/>
  <c r="BP98" i="3" s="1"/>
  <c r="X99" i="3"/>
  <c r="BP99" i="3" s="1"/>
  <c r="X100" i="3"/>
  <c r="BP100" i="3" s="1"/>
  <c r="X101" i="3"/>
  <c r="BP101" i="3" s="1"/>
  <c r="X95" i="2"/>
  <c r="X96" i="2"/>
  <c r="X97" i="2"/>
  <c r="X98" i="2"/>
  <c r="X99" i="2"/>
  <c r="X100" i="2"/>
  <c r="X101" i="2"/>
  <c r="W109" i="9" l="1"/>
  <c r="W114" i="9"/>
  <c r="BP98" i="2"/>
  <c r="W98" i="9"/>
  <c r="BP100" i="2"/>
  <c r="W100" i="9"/>
  <c r="BP96" i="2"/>
  <c r="W96" i="9"/>
  <c r="BP121" i="2"/>
  <c r="W121" i="9"/>
  <c r="BP99" i="2"/>
  <c r="W99" i="9"/>
  <c r="BP95" i="2"/>
  <c r="W95" i="9"/>
  <c r="BP118" i="2"/>
  <c r="W118" i="9"/>
  <c r="BP120" i="2"/>
  <c r="W120" i="9"/>
  <c r="BP122" i="2"/>
  <c r="W122" i="9"/>
  <c r="BP101" i="2"/>
  <c r="W101" i="9"/>
  <c r="BP97" i="2"/>
  <c r="W97" i="9"/>
  <c r="BP123" i="2"/>
  <c r="W123" i="9"/>
  <c r="X115" i="2"/>
  <c r="BP123" i="3"/>
  <c r="BV123" i="3"/>
  <c r="BP121" i="3"/>
  <c r="BV121" i="3"/>
  <c r="BP122" i="3"/>
  <c r="BV122" i="3"/>
  <c r="BP118" i="3"/>
  <c r="BV118" i="3"/>
  <c r="BP120" i="3"/>
  <c r="BV120" i="3"/>
  <c r="BO123" i="9" l="1"/>
  <c r="BU123" i="9"/>
  <c r="AD123" i="9"/>
  <c r="AN123" i="9" s="1"/>
  <c r="AD101" i="9"/>
  <c r="BO101" i="9"/>
  <c r="AD120" i="9"/>
  <c r="AN120" i="9" s="1"/>
  <c r="BO120" i="9"/>
  <c r="BU120" i="9"/>
  <c r="W103" i="9"/>
  <c r="BO103" i="9" s="1"/>
  <c r="AD95" i="9"/>
  <c r="BO95" i="9"/>
  <c r="AD121" i="9"/>
  <c r="AN121" i="9" s="1"/>
  <c r="BO121" i="9"/>
  <c r="BU121" i="9"/>
  <c r="AD100" i="9"/>
  <c r="BO100" i="9"/>
  <c r="AD97" i="9"/>
  <c r="BO97" i="9"/>
  <c r="AD122" i="9"/>
  <c r="AN122" i="9" s="1"/>
  <c r="BO122" i="9"/>
  <c r="BU122" i="9"/>
  <c r="AD118" i="9"/>
  <c r="W124" i="9"/>
  <c r="BO118" i="9"/>
  <c r="BU118" i="9"/>
  <c r="BO99" i="9"/>
  <c r="AD99" i="9"/>
  <c r="BO96" i="9"/>
  <c r="AD96" i="9"/>
  <c r="AD98" i="9"/>
  <c r="BO98" i="9"/>
  <c r="X52" i="3"/>
  <c r="BP52" i="3" s="1"/>
  <c r="X53" i="3"/>
  <c r="BP53" i="3" s="1"/>
  <c r="X54" i="3"/>
  <c r="BP54" i="3" s="1"/>
  <c r="X55" i="3"/>
  <c r="BP55" i="3" s="1"/>
  <c r="X56" i="3"/>
  <c r="BP56" i="3" s="1"/>
  <c r="X57" i="3"/>
  <c r="BP57" i="3" s="1"/>
  <c r="X58" i="3"/>
  <c r="BP58" i="3" s="1"/>
  <c r="X52" i="2"/>
  <c r="X53" i="2"/>
  <c r="X54" i="2"/>
  <c r="X55" i="2"/>
  <c r="X56" i="2"/>
  <c r="X57" i="2"/>
  <c r="X58" i="2"/>
  <c r="X28" i="3"/>
  <c r="X29" i="3"/>
  <c r="X30" i="3"/>
  <c r="X31" i="3"/>
  <c r="X32" i="3"/>
  <c r="X33" i="3"/>
  <c r="X34" i="3"/>
  <c r="X28" i="2"/>
  <c r="X29" i="2"/>
  <c r="W29" i="9" s="1"/>
  <c r="X30" i="2"/>
  <c r="X31" i="2"/>
  <c r="W31" i="9" s="1"/>
  <c r="X32" i="2"/>
  <c r="X33" i="2"/>
  <c r="W33" i="9" s="1"/>
  <c r="X34" i="2"/>
  <c r="T9" i="4"/>
  <c r="T7" i="4"/>
  <c r="T6" i="4"/>
  <c r="O16" i="4"/>
  <c r="O18" i="4"/>
  <c r="P16" i="4"/>
  <c r="X88" i="3"/>
  <c r="BP88" i="3" s="1"/>
  <c r="X89" i="3"/>
  <c r="BP89" i="3" s="1"/>
  <c r="X89" i="2"/>
  <c r="X88" i="2"/>
  <c r="R6" i="4"/>
  <c r="O6" i="4" s="1"/>
  <c r="P6" i="4" s="1"/>
  <c r="R9" i="4"/>
  <c r="O9" i="4" s="1"/>
  <c r="P9" i="4" s="1"/>
  <c r="R7" i="4"/>
  <c r="O7" i="4" s="1"/>
  <c r="P7" i="4" s="1"/>
  <c r="R8" i="4"/>
  <c r="O8" i="4" s="1"/>
  <c r="W34" i="9" l="1"/>
  <c r="W30" i="9"/>
  <c r="W32" i="9"/>
  <c r="W28" i="9"/>
  <c r="W36" i="9" s="1"/>
  <c r="BP88" i="2"/>
  <c r="W88" i="9"/>
  <c r="AD31" i="9"/>
  <c r="BO31" i="9"/>
  <c r="BP57" i="2"/>
  <c r="W57" i="9"/>
  <c r="BP53" i="2"/>
  <c r="W53" i="9"/>
  <c r="AN101" i="9"/>
  <c r="BU101" i="9"/>
  <c r="BO29" i="9"/>
  <c r="AD29" i="9"/>
  <c r="AD32" i="9"/>
  <c r="BO32" i="9"/>
  <c r="BP54" i="2"/>
  <c r="W54" i="9"/>
  <c r="BP89" i="2"/>
  <c r="W89" i="9"/>
  <c r="BO34" i="9"/>
  <c r="AD34" i="9"/>
  <c r="BO30" i="9"/>
  <c r="AD30" i="9"/>
  <c r="BP56" i="2"/>
  <c r="W56" i="9"/>
  <c r="BP52" i="2"/>
  <c r="W52" i="9"/>
  <c r="AN99" i="9"/>
  <c r="BU99" i="9"/>
  <c r="BO124" i="9"/>
  <c r="BU124" i="9"/>
  <c r="AN100" i="9"/>
  <c r="BU100" i="9"/>
  <c r="BO33" i="9"/>
  <c r="AD33" i="9"/>
  <c r="BP55" i="2"/>
  <c r="W55" i="9"/>
  <c r="AN98" i="9"/>
  <c r="BU98" i="9"/>
  <c r="AN118" i="9"/>
  <c r="AD124" i="9"/>
  <c r="AN124" i="9" s="1"/>
  <c r="AD103" i="9"/>
  <c r="AN95" i="9"/>
  <c r="BU95" i="9"/>
  <c r="BP58" i="2"/>
  <c r="W58" i="9"/>
  <c r="AN96" i="9"/>
  <c r="BU96" i="9"/>
  <c r="AN97" i="9"/>
  <c r="BU97" i="9"/>
  <c r="BP33" i="3"/>
  <c r="BP32" i="3"/>
  <c r="BP28" i="3"/>
  <c r="BP31" i="3"/>
  <c r="BP29" i="3"/>
  <c r="BP34" i="3"/>
  <c r="BP30" i="3"/>
  <c r="BP34" i="2"/>
  <c r="BP33" i="2"/>
  <c r="BP29" i="2"/>
  <c r="BP32" i="2"/>
  <c r="BP28" i="2"/>
  <c r="BP30" i="2"/>
  <c r="BP31" i="2"/>
  <c r="T5" i="4"/>
  <c r="O5" i="4"/>
  <c r="U5" i="4" s="1"/>
  <c r="AD28" i="9" l="1"/>
  <c r="BO28" i="9"/>
  <c r="BU28" i="9"/>
  <c r="AN28" i="9"/>
  <c r="AD36" i="9"/>
  <c r="AN103" i="9"/>
  <c r="BU103" i="9"/>
  <c r="W68" i="9"/>
  <c r="BO68" i="9" s="1"/>
  <c r="BO56" i="9"/>
  <c r="W159" i="9"/>
  <c r="AD56" i="9"/>
  <c r="BO89" i="9"/>
  <c r="AD89" i="9"/>
  <c r="AN29" i="9"/>
  <c r="BU29" i="9"/>
  <c r="AD57" i="9"/>
  <c r="BO57" i="9"/>
  <c r="W69" i="9"/>
  <c r="BO69" i="9" s="1"/>
  <c r="AN31" i="9"/>
  <c r="BU31" i="9"/>
  <c r="AN33" i="9"/>
  <c r="BU33" i="9"/>
  <c r="W64" i="9"/>
  <c r="BO64" i="9" s="1"/>
  <c r="W161" i="9"/>
  <c r="W60" i="9"/>
  <c r="BO52" i="9"/>
  <c r="AD52" i="9"/>
  <c r="AN34" i="9"/>
  <c r="BU34" i="9"/>
  <c r="AD54" i="9"/>
  <c r="BO54" i="9"/>
  <c r="W66" i="9"/>
  <c r="BO66" i="9" s="1"/>
  <c r="AD53" i="9"/>
  <c r="BO53" i="9"/>
  <c r="W65" i="9"/>
  <c r="BO65" i="9" s="1"/>
  <c r="W160" i="9"/>
  <c r="AD88" i="9"/>
  <c r="BO88" i="9"/>
  <c r="W90" i="9"/>
  <c r="BO90" i="9" s="1"/>
  <c r="AD58" i="9"/>
  <c r="BO58" i="9"/>
  <c r="W70" i="9"/>
  <c r="BO70" i="9" s="1"/>
  <c r="AD55" i="9"/>
  <c r="BO55" i="9"/>
  <c r="W67" i="9"/>
  <c r="BO67" i="9" s="1"/>
  <c r="AN30" i="9"/>
  <c r="BU30" i="9"/>
  <c r="BU32" i="9"/>
  <c r="AN32" i="9"/>
  <c r="BO36" i="9"/>
  <c r="X16" i="3"/>
  <c r="X17" i="3"/>
  <c r="X18" i="3"/>
  <c r="X19" i="3"/>
  <c r="X20" i="3"/>
  <c r="X21" i="3"/>
  <c r="X22" i="3"/>
  <c r="X16" i="2"/>
  <c r="W16" i="9" s="1"/>
  <c r="X17" i="2"/>
  <c r="X18" i="2"/>
  <c r="W18" i="9" s="1"/>
  <c r="X19" i="2"/>
  <c r="X20" i="2"/>
  <c r="W20" i="9" s="1"/>
  <c r="X21" i="2"/>
  <c r="X22" i="2"/>
  <c r="W22" i="9" s="1"/>
  <c r="W21" i="9" l="1"/>
  <c r="W17" i="9"/>
  <c r="W19" i="9"/>
  <c r="X44" i="9"/>
  <c r="W149" i="9"/>
  <c r="W44" i="9"/>
  <c r="AD66" i="9"/>
  <c r="AN66" i="9" s="1"/>
  <c r="BU54" i="9"/>
  <c r="AN54" i="9"/>
  <c r="X45" i="9"/>
  <c r="W45" i="9"/>
  <c r="AD45" i="9" s="1"/>
  <c r="X43" i="9"/>
  <c r="W43" i="9"/>
  <c r="AD90" i="9"/>
  <c r="AN88" i="9"/>
  <c r="BU88" i="9"/>
  <c r="AN53" i="9"/>
  <c r="BU53" i="9"/>
  <c r="AD65" i="9"/>
  <c r="AN65" i="9" s="1"/>
  <c r="W72" i="9"/>
  <c r="BO72" i="9" s="1"/>
  <c r="BO60" i="9"/>
  <c r="AN89" i="9"/>
  <c r="BU89" i="9"/>
  <c r="AN36" i="9"/>
  <c r="BU36" i="9"/>
  <c r="W24" i="9"/>
  <c r="X40" i="9"/>
  <c r="W40" i="9"/>
  <c r="AD40" i="9" s="1"/>
  <c r="W151" i="9"/>
  <c r="X46" i="9"/>
  <c r="W46" i="9"/>
  <c r="X42" i="9"/>
  <c r="W42" i="9"/>
  <c r="AD70" i="9"/>
  <c r="AN70" i="9" s="1"/>
  <c r="AN58" i="9"/>
  <c r="BU58" i="9"/>
  <c r="AN57" i="9"/>
  <c r="AD69" i="9"/>
  <c r="AN69" i="9" s="1"/>
  <c r="BU57" i="9"/>
  <c r="X41" i="9"/>
  <c r="W41" i="9"/>
  <c r="W150" i="9"/>
  <c r="AD67" i="9"/>
  <c r="AN67" i="9" s="1"/>
  <c r="AN55" i="9"/>
  <c r="BU55" i="9"/>
  <c r="AD64" i="9"/>
  <c r="AN64" i="9" s="1"/>
  <c r="AN52" i="9"/>
  <c r="BU52" i="9"/>
  <c r="AD60" i="9"/>
  <c r="AN56" i="9"/>
  <c r="AD68" i="9"/>
  <c r="AN68" i="9" s="1"/>
  <c r="BU56" i="9"/>
  <c r="Y43" i="3"/>
  <c r="X43" i="3"/>
  <c r="Y42" i="3"/>
  <c r="X42" i="3"/>
  <c r="Y45" i="3"/>
  <c r="X45" i="3"/>
  <c r="Y41" i="3"/>
  <c r="X41" i="3"/>
  <c r="Y46" i="3"/>
  <c r="X46" i="3"/>
  <c r="Y44" i="3"/>
  <c r="X44" i="3"/>
  <c r="Y40" i="3"/>
  <c r="X40" i="3"/>
  <c r="Y44" i="2"/>
  <c r="X44" i="2"/>
  <c r="Y43" i="2"/>
  <c r="X43" i="2"/>
  <c r="Y42" i="2"/>
  <c r="X42" i="2"/>
  <c r="Y40" i="2"/>
  <c r="X40" i="2"/>
  <c r="Y46" i="2"/>
  <c r="X46" i="2"/>
  <c r="Y45" i="2"/>
  <c r="X45" i="2"/>
  <c r="Y41" i="2"/>
  <c r="X41" i="2"/>
  <c r="X13" i="3"/>
  <c r="BP13" i="3" s="1"/>
  <c r="X4" i="3"/>
  <c r="X5" i="3"/>
  <c r="X6" i="3"/>
  <c r="X7" i="3"/>
  <c r="X8" i="3"/>
  <c r="X9" i="3"/>
  <c r="X10" i="3"/>
  <c r="X13" i="2"/>
  <c r="X4" i="2"/>
  <c r="X5" i="2"/>
  <c r="W5" i="9" s="1"/>
  <c r="X6" i="2"/>
  <c r="W6" i="9" s="1"/>
  <c r="X7" i="2"/>
  <c r="W7" i="9" s="1"/>
  <c r="X8" i="2"/>
  <c r="W8" i="9" s="1"/>
  <c r="X9" i="2"/>
  <c r="W9" i="9" s="1"/>
  <c r="X10" i="2"/>
  <c r="W10" i="9" s="1"/>
  <c r="AD46" i="9" l="1"/>
  <c r="AD43" i="9"/>
  <c r="AD8" i="9"/>
  <c r="W80" i="9"/>
  <c r="BO80" i="9" s="1"/>
  <c r="W164" i="9"/>
  <c r="BO8" i="9"/>
  <c r="W154" i="9"/>
  <c r="W79" i="9"/>
  <c r="BO79" i="9" s="1"/>
  <c r="AD7" i="9"/>
  <c r="BO7" i="9"/>
  <c r="BP13" i="2"/>
  <c r="W13" i="9"/>
  <c r="W143" i="9"/>
  <c r="W144" i="9"/>
  <c r="Z144" i="9" s="1"/>
  <c r="X48" i="9"/>
  <c r="X49" i="9"/>
  <c r="W49" i="9"/>
  <c r="W48" i="9"/>
  <c r="AD48" i="9" s="1"/>
  <c r="Y37" i="9"/>
  <c r="AD49" i="9"/>
  <c r="AN49" i="9" s="1"/>
  <c r="BU45" i="9"/>
  <c r="AN45" i="9"/>
  <c r="W81" i="9"/>
  <c r="BO81" i="9" s="1"/>
  <c r="AD9" i="9"/>
  <c r="BO9" i="9"/>
  <c r="AN40" i="9"/>
  <c r="BU40" i="9"/>
  <c r="AN43" i="9"/>
  <c r="BU43" i="9"/>
  <c r="BP4" i="2"/>
  <c r="W4" i="9"/>
  <c r="W82" i="9"/>
  <c r="BO82" i="9" s="1"/>
  <c r="BO10" i="9"/>
  <c r="AD10" i="9"/>
  <c r="W78" i="9"/>
  <c r="BO78" i="9" s="1"/>
  <c r="BO6" i="9"/>
  <c r="AD6" i="9"/>
  <c r="BU60" i="9"/>
  <c r="AD72" i="9"/>
  <c r="AN72" i="9" s="1"/>
  <c r="AN60" i="9"/>
  <c r="AD41" i="9"/>
  <c r="AD42" i="9"/>
  <c r="W145" i="9"/>
  <c r="Z145" i="9" s="1"/>
  <c r="BU90" i="9"/>
  <c r="AN90" i="9"/>
  <c r="AD44" i="9"/>
  <c r="W77" i="9"/>
  <c r="BO77" i="9" s="1"/>
  <c r="BO5" i="9"/>
  <c r="AD5" i="9"/>
  <c r="W155" i="9"/>
  <c r="W165" i="9"/>
  <c r="AN46" i="9"/>
  <c r="BU46" i="9"/>
  <c r="BP10" i="2"/>
  <c r="BP9" i="2"/>
  <c r="BP5" i="2"/>
  <c r="K15" i="5"/>
  <c r="BP8" i="2"/>
  <c r="BP6" i="2"/>
  <c r="BP7" i="2"/>
  <c r="BP10" i="3"/>
  <c r="BP9" i="3"/>
  <c r="BP5" i="3"/>
  <c r="BP6" i="3"/>
  <c r="K17" i="5"/>
  <c r="BP8" i="3"/>
  <c r="AC17" i="5"/>
  <c r="BP4" i="3"/>
  <c r="BP7" i="3"/>
  <c r="BU44" i="9" l="1"/>
  <c r="AN44" i="9"/>
  <c r="AN42" i="9"/>
  <c r="BU42" i="9"/>
  <c r="BU10" i="9"/>
  <c r="AN10" i="9"/>
  <c r="AD82" i="9"/>
  <c r="AN82" i="9" s="1"/>
  <c r="BU48" i="9"/>
  <c r="AN48" i="9"/>
  <c r="BU5" i="9"/>
  <c r="AD77" i="9"/>
  <c r="AN77" i="9" s="1"/>
  <c r="AN5" i="9"/>
  <c r="BU41" i="9"/>
  <c r="AN41" i="9"/>
  <c r="BU6" i="9"/>
  <c r="AN6" i="9"/>
  <c r="AD78" i="9"/>
  <c r="AN78" i="9" s="1"/>
  <c r="W146" i="9"/>
  <c r="Z146" i="9" s="1"/>
  <c r="Z143" i="9"/>
  <c r="AD79" i="9"/>
  <c r="AN79" i="9" s="1"/>
  <c r="BU7" i="9"/>
  <c r="AN7" i="9"/>
  <c r="BU9" i="9"/>
  <c r="AN9" i="9"/>
  <c r="AD81" i="9"/>
  <c r="AN81" i="9" s="1"/>
  <c r="BO13" i="9"/>
  <c r="AD13" i="9"/>
  <c r="W12" i="9"/>
  <c r="W166" i="9"/>
  <c r="AD4" i="9"/>
  <c r="W156" i="9"/>
  <c r="W76" i="9"/>
  <c r="BO76" i="9" s="1"/>
  <c r="BO4" i="9"/>
  <c r="AN8" i="9"/>
  <c r="BU8" i="9"/>
  <c r="AD80" i="9"/>
  <c r="AN80" i="9" s="1"/>
  <c r="K16" i="5"/>
  <c r="AC16" i="5"/>
  <c r="AC15" i="5"/>
  <c r="I9" i="6"/>
  <c r="W132" i="9" l="1"/>
  <c r="W129" i="9"/>
  <c r="BO12" i="9"/>
  <c r="W128" i="9"/>
  <c r="W130" i="9"/>
  <c r="W14" i="9"/>
  <c r="BO14" i="9" s="1"/>
  <c r="W135" i="9"/>
  <c r="W134" i="9"/>
  <c r="W140" i="9" s="1"/>
  <c r="Z140" i="9" s="1"/>
  <c r="W131" i="9"/>
  <c r="W133" i="9"/>
  <c r="W84" i="9"/>
  <c r="BO84" i="9" s="1"/>
  <c r="AD12" i="9"/>
  <c r="BU4" i="9"/>
  <c r="AD76" i="9"/>
  <c r="AN76" i="9" s="1"/>
  <c r="AN4" i="9"/>
  <c r="AN13" i="9"/>
  <c r="BU13" i="9"/>
  <c r="J10" i="4"/>
  <c r="W139" i="9" l="1"/>
  <c r="Z139" i="9" s="1"/>
  <c r="AD84" i="9"/>
  <c r="AN84" i="9" s="1"/>
  <c r="BU12" i="9"/>
  <c r="AD14" i="9"/>
  <c r="AN12" i="9"/>
  <c r="W138" i="9"/>
  <c r="I15" i="6"/>
  <c r="I14" i="6"/>
  <c r="I13" i="6"/>
  <c r="I12" i="6"/>
  <c r="H11" i="6"/>
  <c r="G11" i="6"/>
  <c r="F11" i="6"/>
  <c r="E11" i="6"/>
  <c r="D11" i="6"/>
  <c r="I10" i="6"/>
  <c r="W141" i="9" l="1"/>
  <c r="Z141" i="9" s="1"/>
  <c r="Z138" i="9"/>
  <c r="I11" i="6"/>
  <c r="E15" i="4"/>
  <c r="J9" i="4" l="1"/>
  <c r="J8" i="4"/>
  <c r="J7" i="4"/>
  <c r="M13" i="1" l="1"/>
  <c r="L13" i="1"/>
  <c r="K13" i="1"/>
  <c r="J13" i="1"/>
  <c r="I13" i="1"/>
  <c r="H13" i="1"/>
  <c r="G13" i="1"/>
  <c r="F13" i="1"/>
  <c r="E13" i="1"/>
  <c r="D13" i="1"/>
  <c r="C13" i="1"/>
  <c r="B13" i="1"/>
  <c r="AJ13" i="2"/>
  <c r="AH13" i="2"/>
  <c r="AG13" i="2"/>
  <c r="AE13" i="2"/>
  <c r="AB10" i="2"/>
  <c r="AC10" i="2"/>
  <c r="AD10" i="2"/>
  <c r="AE10" i="2"/>
  <c r="AG10" i="2"/>
  <c r="AH10" i="2"/>
  <c r="AJ10" i="2"/>
  <c r="AL10" i="2"/>
  <c r="AJ13" i="3"/>
  <c r="AH13" i="3"/>
  <c r="AG13" i="3"/>
  <c r="AE13" i="3"/>
  <c r="BV13" i="3" s="1"/>
  <c r="AD13" i="3"/>
  <c r="BU13" i="3" s="1"/>
  <c r="AC13" i="3"/>
  <c r="AM13" i="3" s="1"/>
  <c r="AB13" i="3"/>
  <c r="AL13" i="3" s="1"/>
  <c r="Y13" i="1"/>
  <c r="BQ13" i="1" s="1"/>
  <c r="X13" i="1"/>
  <c r="BP13" i="1" s="1"/>
  <c r="W13" i="1"/>
  <c r="BO13" i="1" s="1"/>
  <c r="O13" i="2"/>
  <c r="P13" i="2"/>
  <c r="Q13" i="2"/>
  <c r="R13" i="2"/>
  <c r="Q13" i="9" s="1"/>
  <c r="S13" i="2"/>
  <c r="T13" i="2"/>
  <c r="U13" i="2"/>
  <c r="V13" i="2"/>
  <c r="W13" i="2"/>
  <c r="BK13" i="2" l="1"/>
  <c r="R13" i="9"/>
  <c r="BN13" i="2"/>
  <c r="U13" i="9"/>
  <c r="BL13" i="2"/>
  <c r="S13" i="9"/>
  <c r="BH13" i="2"/>
  <c r="O13" i="9"/>
  <c r="BI13" i="9"/>
  <c r="Q14" i="9"/>
  <c r="BS13" i="9"/>
  <c r="BO13" i="2"/>
  <c r="V13" i="9"/>
  <c r="BG13" i="2"/>
  <c r="N13" i="9"/>
  <c r="BM13" i="2"/>
  <c r="T13" i="9"/>
  <c r="BI13" i="2"/>
  <c r="P13" i="9"/>
  <c r="AI13" i="1"/>
  <c r="AF13" i="1"/>
  <c r="AG13" i="1"/>
  <c r="AH13" i="1"/>
  <c r="AM10" i="2"/>
  <c r="BJ13" i="2"/>
  <c r="AD13" i="1"/>
  <c r="BU13" i="1" s="1"/>
  <c r="S13" i="1"/>
  <c r="BK13" i="1" s="1"/>
  <c r="V13" i="1"/>
  <c r="BN13" i="1" s="1"/>
  <c r="R13" i="1"/>
  <c r="BJ13" i="1" s="1"/>
  <c r="N13" i="1"/>
  <c r="O13" i="1"/>
  <c r="BG13" i="1" s="1"/>
  <c r="U13" i="1"/>
  <c r="BM13" i="1" s="1"/>
  <c r="T13" i="1"/>
  <c r="BL13" i="1" s="1"/>
  <c r="P13" i="1"/>
  <c r="BH13" i="1" s="1"/>
  <c r="AC13" i="2"/>
  <c r="AD13" i="2"/>
  <c r="AB13" i="2"/>
  <c r="Q13" i="1"/>
  <c r="AE13" i="1"/>
  <c r="BH13" i="9" l="1"/>
  <c r="P14" i="9"/>
  <c r="BH14" i="9" s="1"/>
  <c r="Z13" i="9"/>
  <c r="BF13" i="9"/>
  <c r="AA13" i="9"/>
  <c r="BR13" i="9"/>
  <c r="N14" i="9"/>
  <c r="BG13" i="9"/>
  <c r="O14" i="9"/>
  <c r="BG14" i="9" s="1"/>
  <c r="AC13" i="9"/>
  <c r="BM13" i="9"/>
  <c r="U14" i="9"/>
  <c r="BM14" i="9" s="1"/>
  <c r="BL13" i="9"/>
  <c r="T14" i="9"/>
  <c r="BL14" i="9" s="1"/>
  <c r="BN13" i="9"/>
  <c r="V14" i="9"/>
  <c r="BN14" i="9" s="1"/>
  <c r="S14" i="9"/>
  <c r="BK14" i="9" s="1"/>
  <c r="BK13" i="9"/>
  <c r="BJ13" i="9"/>
  <c r="R14" i="9"/>
  <c r="BJ14" i="9" s="1"/>
  <c r="BI14" i="9"/>
  <c r="AB13" i="9"/>
  <c r="BI13" i="1"/>
  <c r="BS13" i="1"/>
  <c r="AA13" i="1"/>
  <c r="AK13" i="1" s="1"/>
  <c r="Z13" i="1"/>
  <c r="BV13" i="1" s="1"/>
  <c r="BF13" i="1"/>
  <c r="BR13" i="1"/>
  <c r="AN13" i="1"/>
  <c r="AC13" i="1"/>
  <c r="BT13" i="1" s="1"/>
  <c r="AM13" i="2"/>
  <c r="AL13" i="2"/>
  <c r="AB13" i="1"/>
  <c r="BS14" i="9" l="1"/>
  <c r="BT13" i="9"/>
  <c r="AM13" i="9"/>
  <c r="AC14" i="9"/>
  <c r="AL13" i="9"/>
  <c r="AB14" i="9"/>
  <c r="P25" i="9"/>
  <c r="BF14" i="9"/>
  <c r="BR14" i="9"/>
  <c r="AJ13" i="9"/>
  <c r="Z14" i="9"/>
  <c r="AJ12" i="9"/>
  <c r="BV13" i="9"/>
  <c r="AK13" i="9"/>
  <c r="AA14" i="9"/>
  <c r="AJ13" i="1"/>
  <c r="AL13" i="1"/>
  <c r="AM13" i="1"/>
  <c r="V115" i="3"/>
  <c r="U115" i="3"/>
  <c r="V115" i="2"/>
  <c r="U115" i="2"/>
  <c r="J45" i="5"/>
  <c r="I45" i="5"/>
  <c r="H45" i="5"/>
  <c r="G45" i="5"/>
  <c r="F45" i="5"/>
  <c r="E45" i="5"/>
  <c r="D45" i="5"/>
  <c r="C45" i="5"/>
  <c r="B45" i="5"/>
  <c r="AB17" i="5"/>
  <c r="AA17" i="5"/>
  <c r="Z17" i="5"/>
  <c r="Y17" i="5"/>
  <c r="X17" i="5"/>
  <c r="W17" i="5"/>
  <c r="V17" i="5"/>
  <c r="U17" i="5"/>
  <c r="T17" i="5"/>
  <c r="T22" i="5" s="1"/>
  <c r="AB16" i="5"/>
  <c r="AA16" i="5"/>
  <c r="Z16" i="5"/>
  <c r="Y16" i="5"/>
  <c r="X16" i="5"/>
  <c r="W16" i="5"/>
  <c r="V16" i="5"/>
  <c r="U16" i="5"/>
  <c r="T16" i="5"/>
  <c r="AB15" i="5"/>
  <c r="AA15" i="5"/>
  <c r="Z15" i="5"/>
  <c r="Y15" i="5"/>
  <c r="X15" i="5"/>
  <c r="W15" i="5"/>
  <c r="V15" i="5"/>
  <c r="U15" i="5"/>
  <c r="T15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B17" i="5"/>
  <c r="B16" i="5"/>
  <c r="B15" i="5"/>
  <c r="AJ14" i="9" l="1"/>
  <c r="BV14" i="9"/>
  <c r="X21" i="5"/>
  <c r="AB21" i="5"/>
  <c r="T21" i="5"/>
  <c r="G22" i="5"/>
  <c r="D22" i="5"/>
  <c r="E21" i="5"/>
  <c r="I21" i="5"/>
  <c r="U21" i="5"/>
  <c r="Y21" i="5"/>
  <c r="H21" i="5"/>
  <c r="D21" i="5"/>
  <c r="H22" i="5"/>
  <c r="C22" i="5"/>
  <c r="D20" i="5"/>
  <c r="B21" i="5"/>
  <c r="E20" i="5"/>
  <c r="I20" i="5"/>
  <c r="E22" i="5"/>
  <c r="I22" i="5"/>
  <c r="V20" i="5"/>
  <c r="Z20" i="5"/>
  <c r="Y20" i="5"/>
  <c r="W22" i="5"/>
  <c r="B22" i="5"/>
  <c r="F20" i="5"/>
  <c r="J20" i="5"/>
  <c r="F21" i="5"/>
  <c r="J21" i="5"/>
  <c r="F22" i="5"/>
  <c r="J22" i="5"/>
  <c r="W20" i="5"/>
  <c r="AA20" i="5"/>
  <c r="V21" i="5"/>
  <c r="Z21" i="5"/>
  <c r="U22" i="5"/>
  <c r="Y22" i="5"/>
  <c r="H20" i="5"/>
  <c r="U20" i="5"/>
  <c r="C20" i="5"/>
  <c r="G20" i="5"/>
  <c r="C21" i="5"/>
  <c r="G21" i="5"/>
  <c r="T20" i="5"/>
  <c r="X20" i="5"/>
  <c r="AB20" i="5"/>
  <c r="W21" i="5"/>
  <c r="AA21" i="5"/>
  <c r="V22" i="5"/>
  <c r="Z22" i="5"/>
  <c r="D62" i="5"/>
  <c r="F62" i="5"/>
  <c r="J62" i="5"/>
  <c r="J71" i="5" s="1"/>
  <c r="H62" i="5"/>
  <c r="C62" i="5"/>
  <c r="G62" i="5"/>
  <c r="B20" i="5"/>
  <c r="AA22" i="5"/>
  <c r="X22" i="5"/>
  <c r="B62" i="5"/>
  <c r="I62" i="5"/>
  <c r="AB22" i="5"/>
  <c r="F71" i="5" l="1"/>
  <c r="G71" i="5"/>
  <c r="D71" i="5"/>
  <c r="D70" i="5"/>
  <c r="I71" i="5"/>
  <c r="J70" i="5"/>
  <c r="C70" i="5"/>
  <c r="C71" i="5"/>
  <c r="B70" i="5"/>
  <c r="G70" i="5"/>
  <c r="H70" i="5"/>
  <c r="B71" i="5"/>
  <c r="H71" i="5"/>
  <c r="I70" i="5"/>
  <c r="E62" i="5"/>
  <c r="F70" i="5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V138" i="1"/>
  <c r="V141" i="1" s="1"/>
  <c r="U138" i="1"/>
  <c r="U141" i="1" s="1"/>
  <c r="T138" i="1"/>
  <c r="T141" i="1" s="1"/>
  <c r="S138" i="1"/>
  <c r="S141" i="1" s="1"/>
  <c r="R138" i="1"/>
  <c r="R141" i="1" s="1"/>
  <c r="Q138" i="1"/>
  <c r="Q141" i="1" s="1"/>
  <c r="P138" i="1"/>
  <c r="P141" i="1" s="1"/>
  <c r="O138" i="1"/>
  <c r="O141" i="1" s="1"/>
  <c r="N138" i="1"/>
  <c r="N141" i="1" s="1"/>
  <c r="M138" i="1"/>
  <c r="M141" i="1" s="1"/>
  <c r="L138" i="1"/>
  <c r="L141" i="1" s="1"/>
  <c r="K138" i="1"/>
  <c r="K141" i="1" s="1"/>
  <c r="J138" i="1"/>
  <c r="J141" i="1" s="1"/>
  <c r="I138" i="1"/>
  <c r="I141" i="1" s="1"/>
  <c r="H138" i="1"/>
  <c r="H141" i="1" s="1"/>
  <c r="G138" i="1"/>
  <c r="G141" i="1" s="1"/>
  <c r="F138" i="1"/>
  <c r="F141" i="1" s="1"/>
  <c r="E138" i="1"/>
  <c r="E141" i="1" s="1"/>
  <c r="D138" i="1"/>
  <c r="D141" i="1" s="1"/>
  <c r="C138" i="1"/>
  <c r="C141" i="1" s="1"/>
  <c r="B141" i="1"/>
  <c r="B138" i="1"/>
  <c r="B139" i="1"/>
  <c r="B140" i="1"/>
  <c r="E70" i="5" l="1"/>
  <c r="E71" i="5"/>
  <c r="Y123" i="1"/>
  <c r="BQ123" i="1" s="1"/>
  <c r="X123" i="1"/>
  <c r="BP123" i="1" s="1"/>
  <c r="W123" i="1"/>
  <c r="Y122" i="1"/>
  <c r="BQ122" i="1" s="1"/>
  <c r="X122" i="1"/>
  <c r="BP122" i="1" s="1"/>
  <c r="W122" i="1"/>
  <c r="Y121" i="1"/>
  <c r="BQ121" i="1" s="1"/>
  <c r="X121" i="1"/>
  <c r="BP121" i="1" s="1"/>
  <c r="W121" i="1"/>
  <c r="Y120" i="1"/>
  <c r="BQ120" i="1" s="1"/>
  <c r="X120" i="1"/>
  <c r="BP120" i="1" s="1"/>
  <c r="W120" i="1"/>
  <c r="Y119" i="1"/>
  <c r="BQ119" i="1" s="1"/>
  <c r="X119" i="1"/>
  <c r="BP119" i="1" s="1"/>
  <c r="W119" i="1"/>
  <c r="Y118" i="1"/>
  <c r="BQ118" i="1" s="1"/>
  <c r="X118" i="1"/>
  <c r="BP118" i="1" s="1"/>
  <c r="W118" i="1"/>
  <c r="W123" i="3"/>
  <c r="W122" i="3"/>
  <c r="W121" i="3"/>
  <c r="W120" i="3"/>
  <c r="W119" i="3"/>
  <c r="W118" i="3"/>
  <c r="W123" i="2"/>
  <c r="W122" i="2"/>
  <c r="W121" i="2"/>
  <c r="W120" i="2"/>
  <c r="W119" i="2"/>
  <c r="W118" i="2"/>
  <c r="BO122" i="2" l="1"/>
  <c r="V122" i="9"/>
  <c r="BO123" i="2"/>
  <c r="V123" i="9"/>
  <c r="BO119" i="2"/>
  <c r="V119" i="9"/>
  <c r="BO120" i="2"/>
  <c r="V120" i="9"/>
  <c r="BO118" i="2"/>
  <c r="V118" i="9"/>
  <c r="BO121" i="2"/>
  <c r="V121" i="9"/>
  <c r="BO122" i="3"/>
  <c r="BU122" i="3"/>
  <c r="BO119" i="3"/>
  <c r="BU119" i="3"/>
  <c r="BO123" i="3"/>
  <c r="BU123" i="3"/>
  <c r="BO121" i="3"/>
  <c r="BU121" i="3"/>
  <c r="BO118" i="3"/>
  <c r="BU118" i="3"/>
  <c r="BO120" i="3"/>
  <c r="BU120" i="3"/>
  <c r="BO120" i="1"/>
  <c r="BU120" i="1"/>
  <c r="BO121" i="1"/>
  <c r="BU121" i="1"/>
  <c r="BO119" i="1"/>
  <c r="BU119" i="1"/>
  <c r="BO123" i="1"/>
  <c r="BU123" i="1"/>
  <c r="BO118" i="1"/>
  <c r="BU118" i="1"/>
  <c r="BO122" i="1"/>
  <c r="BU122" i="1"/>
  <c r="V121" i="1"/>
  <c r="BN121" i="1" s="1"/>
  <c r="V118" i="1"/>
  <c r="BN118" i="1" s="1"/>
  <c r="V122" i="1"/>
  <c r="BN122" i="1" s="1"/>
  <c r="V119" i="1"/>
  <c r="BN119" i="1" s="1"/>
  <c r="V123" i="1"/>
  <c r="BN123" i="1" s="1"/>
  <c r="V120" i="1"/>
  <c r="BN120" i="1" s="1"/>
  <c r="W112" i="3"/>
  <c r="W111" i="3"/>
  <c r="W110" i="3"/>
  <c r="W109" i="3"/>
  <c r="W108" i="3"/>
  <c r="W107" i="3"/>
  <c r="W112" i="2"/>
  <c r="W111" i="2"/>
  <c r="W110" i="2"/>
  <c r="W109" i="2"/>
  <c r="W108" i="2"/>
  <c r="W107" i="2"/>
  <c r="V16" i="1"/>
  <c r="AC16" i="1" s="1"/>
  <c r="V17" i="1"/>
  <c r="AC17" i="1" s="1"/>
  <c r="V18" i="1"/>
  <c r="AC18" i="1" s="1"/>
  <c r="V19" i="1"/>
  <c r="AC19" i="1" s="1"/>
  <c r="V20" i="1"/>
  <c r="AC20" i="1" s="1"/>
  <c r="V21" i="1"/>
  <c r="AC21" i="1" s="1"/>
  <c r="V22" i="1"/>
  <c r="AC22" i="1" s="1"/>
  <c r="V110" i="9" l="1"/>
  <c r="V112" i="9"/>
  <c r="V109" i="9"/>
  <c r="V107" i="9"/>
  <c r="V111" i="9"/>
  <c r="V108" i="9"/>
  <c r="BN121" i="9"/>
  <c r="AC121" i="9"/>
  <c r="AM121" i="9" s="1"/>
  <c r="BT121" i="9"/>
  <c r="BN120" i="9"/>
  <c r="BT120" i="9"/>
  <c r="AC120" i="9"/>
  <c r="AM120" i="9" s="1"/>
  <c r="BN123" i="9"/>
  <c r="AC123" i="9"/>
  <c r="AM123" i="9" s="1"/>
  <c r="BT123" i="9"/>
  <c r="BN118" i="9"/>
  <c r="V124" i="9"/>
  <c r="BT118" i="9"/>
  <c r="AC118" i="9"/>
  <c r="BN119" i="9"/>
  <c r="BT119" i="9"/>
  <c r="AC119" i="9"/>
  <c r="AM119" i="9" s="1"/>
  <c r="BN122" i="9"/>
  <c r="AC122" i="9"/>
  <c r="AM122" i="9" s="1"/>
  <c r="BT122" i="9"/>
  <c r="W115" i="2"/>
  <c r="W115" i="3"/>
  <c r="V114" i="9" l="1"/>
  <c r="BN124" i="9"/>
  <c r="BT124" i="9"/>
  <c r="AM118" i="9"/>
  <c r="AC124" i="9"/>
  <c r="AM124" i="9" s="1"/>
  <c r="U123" i="1"/>
  <c r="BM123" i="1" s="1"/>
  <c r="U122" i="1"/>
  <c r="BM122" i="1" s="1"/>
  <c r="U121" i="1"/>
  <c r="BM121" i="1" s="1"/>
  <c r="U120" i="1"/>
  <c r="BM120" i="1" s="1"/>
  <c r="U119" i="1"/>
  <c r="BM119" i="1" s="1"/>
  <c r="U118" i="1"/>
  <c r="BM118" i="1" s="1"/>
  <c r="T123" i="1" l="1"/>
  <c r="T122" i="1"/>
  <c r="AC122" i="1" s="1"/>
  <c r="T121" i="1"/>
  <c r="AC121" i="1" s="1"/>
  <c r="T120" i="1"/>
  <c r="T119" i="1"/>
  <c r="AC119" i="1" s="1"/>
  <c r="T118" i="1"/>
  <c r="Y124" i="1"/>
  <c r="BQ124" i="1" s="1"/>
  <c r="X124" i="1"/>
  <c r="BP124" i="1" s="1"/>
  <c r="W124" i="1"/>
  <c r="V124" i="1"/>
  <c r="BN124" i="1" s="1"/>
  <c r="U124" i="1"/>
  <c r="BM124" i="1" s="1"/>
  <c r="S124" i="1"/>
  <c r="BK124" i="1" s="1"/>
  <c r="R124" i="1"/>
  <c r="BJ124" i="1" s="1"/>
  <c r="Q124" i="1"/>
  <c r="P124" i="1"/>
  <c r="BH124" i="1" s="1"/>
  <c r="O124" i="1"/>
  <c r="BG124" i="1" s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F124" i="1" s="1"/>
  <c r="B124" i="1"/>
  <c r="AI123" i="1"/>
  <c r="AH123" i="1"/>
  <c r="AG123" i="1"/>
  <c r="AF123" i="1"/>
  <c r="AE123" i="1"/>
  <c r="AJ123" i="1" s="1"/>
  <c r="AD123" i="1"/>
  <c r="AC123" i="1"/>
  <c r="AM123" i="1" s="1"/>
  <c r="AB123" i="1"/>
  <c r="AA123" i="1"/>
  <c r="AI122" i="1"/>
  <c r="AH122" i="1"/>
  <c r="AG122" i="1"/>
  <c r="AF122" i="1"/>
  <c r="AE122" i="1"/>
  <c r="AD122" i="1"/>
  <c r="AB122" i="1"/>
  <c r="AA122" i="1"/>
  <c r="AI121" i="1"/>
  <c r="AH121" i="1"/>
  <c r="AG121" i="1"/>
  <c r="AF121" i="1"/>
  <c r="AE121" i="1"/>
  <c r="AD121" i="1"/>
  <c r="AB121" i="1"/>
  <c r="AA121" i="1"/>
  <c r="AI120" i="1"/>
  <c r="AH120" i="1"/>
  <c r="AG120" i="1"/>
  <c r="AF120" i="1"/>
  <c r="AE120" i="1"/>
  <c r="AD120" i="1"/>
  <c r="AB120" i="1"/>
  <c r="AA120" i="1"/>
  <c r="AI119" i="1"/>
  <c r="AH119" i="1"/>
  <c r="AG119" i="1"/>
  <c r="AF119" i="1"/>
  <c r="AE119" i="1"/>
  <c r="AD119" i="1"/>
  <c r="AB119" i="1"/>
  <c r="AA119" i="1"/>
  <c r="AI118" i="1"/>
  <c r="AH118" i="1"/>
  <c r="AG118" i="1"/>
  <c r="AF118" i="1"/>
  <c r="AE118" i="1"/>
  <c r="AD118" i="1"/>
  <c r="AB118" i="1"/>
  <c r="AA118" i="1"/>
  <c r="Z124" i="3"/>
  <c r="BR124" i="3" s="1"/>
  <c r="Y124" i="3"/>
  <c r="BQ124" i="3" s="1"/>
  <c r="X124" i="3"/>
  <c r="W124" i="3"/>
  <c r="BO124" i="3" s="1"/>
  <c r="V124" i="3"/>
  <c r="BN124" i="3" s="1"/>
  <c r="U124" i="3"/>
  <c r="T124" i="3"/>
  <c r="BL124" i="3" s="1"/>
  <c r="S124" i="3"/>
  <c r="BK124" i="3" s="1"/>
  <c r="R124" i="3"/>
  <c r="BT124" i="3" s="1"/>
  <c r="Q124" i="3"/>
  <c r="BI124" i="3" s="1"/>
  <c r="P124" i="3"/>
  <c r="BH124" i="3" s="1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J123" i="3"/>
  <c r="AI123" i="3"/>
  <c r="AH123" i="3"/>
  <c r="AG123" i="3"/>
  <c r="AE123" i="3"/>
  <c r="AO123" i="3" s="1"/>
  <c r="AD123" i="3"/>
  <c r="AN123" i="3" s="1"/>
  <c r="AC123" i="3"/>
  <c r="AM123" i="3" s="1"/>
  <c r="AB123" i="3"/>
  <c r="AL123" i="3" s="1"/>
  <c r="BW123" i="3"/>
  <c r="AJ122" i="3"/>
  <c r="AI122" i="3"/>
  <c r="AH122" i="3"/>
  <c r="AG122" i="3"/>
  <c r="AE122" i="3"/>
  <c r="AO122" i="3" s="1"/>
  <c r="AD122" i="3"/>
  <c r="AN122" i="3" s="1"/>
  <c r="AC122" i="3"/>
  <c r="AB122" i="3"/>
  <c r="AL122" i="3" s="1"/>
  <c r="BW122" i="3"/>
  <c r="AJ121" i="3"/>
  <c r="AI121" i="3"/>
  <c r="AH121" i="3"/>
  <c r="AG121" i="3"/>
  <c r="AE121" i="3"/>
  <c r="AO121" i="3" s="1"/>
  <c r="AD121" i="3"/>
  <c r="AN121" i="3" s="1"/>
  <c r="AC121" i="3"/>
  <c r="AM121" i="3" s="1"/>
  <c r="AB121" i="3"/>
  <c r="BW121" i="3"/>
  <c r="AJ120" i="3"/>
  <c r="AI120" i="3"/>
  <c r="AH120" i="3"/>
  <c r="AG120" i="3"/>
  <c r="AE120" i="3"/>
  <c r="AO120" i="3" s="1"/>
  <c r="AD120" i="3"/>
  <c r="AN120" i="3" s="1"/>
  <c r="AC120" i="3"/>
  <c r="AB120" i="3"/>
  <c r="AL120" i="3" s="1"/>
  <c r="BW120" i="3"/>
  <c r="AJ119" i="3"/>
  <c r="AI119" i="3"/>
  <c r="AH119" i="3"/>
  <c r="AG119" i="3"/>
  <c r="AE119" i="3"/>
  <c r="AO119" i="3" s="1"/>
  <c r="AD119" i="3"/>
  <c r="AN119" i="3" s="1"/>
  <c r="AC119" i="3"/>
  <c r="AM119" i="3" s="1"/>
  <c r="AB119" i="3"/>
  <c r="BW119" i="3"/>
  <c r="AJ118" i="3"/>
  <c r="AI118" i="3"/>
  <c r="AH118" i="3"/>
  <c r="AG118" i="3"/>
  <c r="AE118" i="3"/>
  <c r="AD118" i="3"/>
  <c r="AN118" i="3" s="1"/>
  <c r="AC118" i="3"/>
  <c r="AB118" i="3"/>
  <c r="BW118" i="3"/>
  <c r="AJ119" i="2"/>
  <c r="AI119" i="2"/>
  <c r="AH119" i="2"/>
  <c r="AG119" i="2"/>
  <c r="AE119" i="2"/>
  <c r="AO119" i="2" s="1"/>
  <c r="AD119" i="2"/>
  <c r="AN119" i="2" s="1"/>
  <c r="AC119" i="2"/>
  <c r="AB119" i="2"/>
  <c r="AJ121" i="2"/>
  <c r="AI121" i="2"/>
  <c r="AH121" i="2"/>
  <c r="AG121" i="2"/>
  <c r="AE121" i="2"/>
  <c r="AO121" i="2" s="1"/>
  <c r="AD121" i="2"/>
  <c r="AN121" i="2" s="1"/>
  <c r="AC121" i="2"/>
  <c r="AB121" i="2"/>
  <c r="AL121" i="2" s="1"/>
  <c r="AJ120" i="2"/>
  <c r="AI120" i="2"/>
  <c r="AH120" i="2"/>
  <c r="AG120" i="2"/>
  <c r="AE120" i="2"/>
  <c r="AO120" i="2" s="1"/>
  <c r="AD120" i="2"/>
  <c r="AN120" i="2" s="1"/>
  <c r="AC120" i="2"/>
  <c r="AM120" i="2" s="1"/>
  <c r="AB120" i="2"/>
  <c r="AL120" i="2" s="1"/>
  <c r="AJ122" i="2"/>
  <c r="AI122" i="2"/>
  <c r="AH122" i="2"/>
  <c r="AG122" i="2"/>
  <c r="AE122" i="2"/>
  <c r="AO122" i="2" s="1"/>
  <c r="AD122" i="2"/>
  <c r="AN122" i="2" s="1"/>
  <c r="AC122" i="2"/>
  <c r="AB122" i="2"/>
  <c r="AL122" i="2" s="1"/>
  <c r="Z124" i="2"/>
  <c r="BR124" i="2" s="1"/>
  <c r="Y124" i="2"/>
  <c r="BQ124" i="2" s="1"/>
  <c r="X124" i="2"/>
  <c r="BP124" i="2" s="1"/>
  <c r="W124" i="2"/>
  <c r="BO124" i="2" s="1"/>
  <c r="V124" i="2"/>
  <c r="BN124" i="2" s="1"/>
  <c r="U124" i="2"/>
  <c r="BM124" i="2" s="1"/>
  <c r="T124" i="2"/>
  <c r="BL124" i="2" s="1"/>
  <c r="S124" i="2"/>
  <c r="BK124" i="2" s="1"/>
  <c r="R124" i="2"/>
  <c r="BJ124" i="2" s="1"/>
  <c r="Q124" i="2"/>
  <c r="BI124" i="2" s="1"/>
  <c r="P124" i="2"/>
  <c r="BH124" i="2" s="1"/>
  <c r="O124" i="2"/>
  <c r="BG124" i="2" s="1"/>
  <c r="N124" i="2"/>
  <c r="M124" i="2"/>
  <c r="L124" i="2"/>
  <c r="K124" i="2"/>
  <c r="J124" i="2"/>
  <c r="I124" i="2"/>
  <c r="H124" i="2"/>
  <c r="G124" i="2"/>
  <c r="F124" i="2"/>
  <c r="E124" i="2"/>
  <c r="D124" i="2"/>
  <c r="C124" i="2"/>
  <c r="AJ123" i="2"/>
  <c r="AI123" i="2"/>
  <c r="AH123" i="2"/>
  <c r="AG123" i="2"/>
  <c r="AE123" i="2"/>
  <c r="AO123" i="2" s="1"/>
  <c r="AD123" i="2"/>
  <c r="AN123" i="2" s="1"/>
  <c r="AC123" i="2"/>
  <c r="AB123" i="2"/>
  <c r="AJ118" i="2"/>
  <c r="AI118" i="2"/>
  <c r="AH118" i="2"/>
  <c r="AG118" i="2"/>
  <c r="AE118" i="2"/>
  <c r="AO118" i="2" s="1"/>
  <c r="AD118" i="2"/>
  <c r="AN118" i="2" s="1"/>
  <c r="AC118" i="2"/>
  <c r="AB118" i="2"/>
  <c r="AJ117" i="2"/>
  <c r="AI117" i="2"/>
  <c r="AH117" i="2"/>
  <c r="AG117" i="2"/>
  <c r="AF117" i="2"/>
  <c r="Z60" i="2"/>
  <c r="BR60" i="2" s="1"/>
  <c r="Y60" i="2"/>
  <c r="BQ60" i="2" s="1"/>
  <c r="X60" i="2"/>
  <c r="BP60" i="2" s="1"/>
  <c r="W60" i="2"/>
  <c r="BO60" i="2" s="1"/>
  <c r="V60" i="2"/>
  <c r="BN60" i="2" s="1"/>
  <c r="U60" i="2"/>
  <c r="BM60" i="2" s="1"/>
  <c r="Z114" i="3"/>
  <c r="AE114" i="3" s="1"/>
  <c r="Y114" i="3"/>
  <c r="X114" i="3"/>
  <c r="W114" i="3"/>
  <c r="V114" i="3"/>
  <c r="U114" i="3"/>
  <c r="T114" i="3"/>
  <c r="S114" i="3"/>
  <c r="BK114" i="3" s="1"/>
  <c r="R114" i="3"/>
  <c r="Q114" i="3"/>
  <c r="P114" i="3"/>
  <c r="BH114" i="3" s="1"/>
  <c r="O114" i="3"/>
  <c r="N114" i="3"/>
  <c r="AJ114" i="3" s="1"/>
  <c r="M114" i="3"/>
  <c r="L114" i="3"/>
  <c r="K114" i="3"/>
  <c r="AI114" i="3" s="1"/>
  <c r="J114" i="3"/>
  <c r="I114" i="3"/>
  <c r="H114" i="3"/>
  <c r="AH114" i="3" s="1"/>
  <c r="G114" i="3"/>
  <c r="F114" i="3"/>
  <c r="E114" i="3"/>
  <c r="AG114" i="3" s="1"/>
  <c r="D114" i="3"/>
  <c r="C114" i="3"/>
  <c r="AJ112" i="3"/>
  <c r="AI112" i="3"/>
  <c r="AH112" i="3"/>
  <c r="AG112" i="3"/>
  <c r="AE112" i="3"/>
  <c r="AO112" i="3" s="1"/>
  <c r="AD112" i="3"/>
  <c r="AN112" i="3" s="1"/>
  <c r="AC112" i="3"/>
  <c r="AB112" i="3"/>
  <c r="AJ111" i="3"/>
  <c r="AI111" i="3"/>
  <c r="AH111" i="3"/>
  <c r="AG111" i="3"/>
  <c r="AE111" i="3"/>
  <c r="AO111" i="3" s="1"/>
  <c r="AD111" i="3"/>
  <c r="AN111" i="3" s="1"/>
  <c r="AC111" i="3"/>
  <c r="AB111" i="3"/>
  <c r="AJ110" i="3"/>
  <c r="AI110" i="3"/>
  <c r="AH110" i="3"/>
  <c r="AG110" i="3"/>
  <c r="AE110" i="3"/>
  <c r="AO110" i="3" s="1"/>
  <c r="AD110" i="3"/>
  <c r="AN110" i="3" s="1"/>
  <c r="AC110" i="3"/>
  <c r="AB110" i="3"/>
  <c r="AJ109" i="3"/>
  <c r="AI109" i="3"/>
  <c r="AH109" i="3"/>
  <c r="AG109" i="3"/>
  <c r="AE109" i="3"/>
  <c r="AO109" i="3" s="1"/>
  <c r="AD109" i="3"/>
  <c r="AN109" i="3" s="1"/>
  <c r="AC109" i="3"/>
  <c r="AM109" i="3" s="1"/>
  <c r="AB109" i="3"/>
  <c r="AL109" i="3" s="1"/>
  <c r="AJ108" i="3"/>
  <c r="AI108" i="3"/>
  <c r="AH108" i="3"/>
  <c r="AG108" i="3"/>
  <c r="AE108" i="3"/>
  <c r="AO108" i="3" s="1"/>
  <c r="AD108" i="3"/>
  <c r="AN108" i="3" s="1"/>
  <c r="AC108" i="3"/>
  <c r="AM108" i="3" s="1"/>
  <c r="AB108" i="3"/>
  <c r="AJ107" i="3"/>
  <c r="AI107" i="3"/>
  <c r="AH107" i="3"/>
  <c r="AG107" i="3"/>
  <c r="AE107" i="3"/>
  <c r="AO107" i="3" s="1"/>
  <c r="AD107" i="3"/>
  <c r="AN107" i="3" s="1"/>
  <c r="AC107" i="3"/>
  <c r="AB107" i="3"/>
  <c r="AJ106" i="3"/>
  <c r="AJ117" i="3" s="1"/>
  <c r="AI106" i="3"/>
  <c r="AI117" i="3" s="1"/>
  <c r="AH106" i="3"/>
  <c r="AH117" i="3" s="1"/>
  <c r="AG106" i="3"/>
  <c r="AG117" i="3" s="1"/>
  <c r="Z114" i="2"/>
  <c r="AE114" i="2" s="1"/>
  <c r="Y114" i="2"/>
  <c r="X114" i="2"/>
  <c r="W114" i="2"/>
  <c r="AD114" i="2" s="1"/>
  <c r="V114" i="2"/>
  <c r="U114" i="2"/>
  <c r="T114" i="2"/>
  <c r="AC114" i="2" s="1"/>
  <c r="S114" i="2"/>
  <c r="R114" i="2"/>
  <c r="BJ114" i="2" s="1"/>
  <c r="Q114" i="2"/>
  <c r="AB114" i="2" s="1"/>
  <c r="P114" i="2"/>
  <c r="BH114" i="2" s="1"/>
  <c r="O114" i="2"/>
  <c r="BG114" i="2" s="1"/>
  <c r="N114" i="2"/>
  <c r="AJ114" i="2" s="1"/>
  <c r="M114" i="2"/>
  <c r="L114" i="2"/>
  <c r="K114" i="2"/>
  <c r="AI114" i="2" s="1"/>
  <c r="J114" i="2"/>
  <c r="I114" i="2"/>
  <c r="H114" i="2"/>
  <c r="AH114" i="2" s="1"/>
  <c r="G114" i="2"/>
  <c r="F114" i="2"/>
  <c r="E114" i="2"/>
  <c r="AG114" i="2" s="1"/>
  <c r="D114" i="2"/>
  <c r="C114" i="2"/>
  <c r="AJ112" i="2"/>
  <c r="AI112" i="2"/>
  <c r="AH112" i="2"/>
  <c r="AG112" i="2"/>
  <c r="AE112" i="2"/>
  <c r="AO112" i="2" s="1"/>
  <c r="AD112" i="2"/>
  <c r="AN112" i="2" s="1"/>
  <c r="AC112" i="2"/>
  <c r="AM112" i="2" s="1"/>
  <c r="AB112" i="2"/>
  <c r="AL112" i="2" s="1"/>
  <c r="AJ111" i="2"/>
  <c r="AI111" i="2"/>
  <c r="AH111" i="2"/>
  <c r="AG111" i="2"/>
  <c r="AE111" i="2"/>
  <c r="AO111" i="2" s="1"/>
  <c r="AD111" i="2"/>
  <c r="AN111" i="2" s="1"/>
  <c r="AC111" i="2"/>
  <c r="AB111" i="2"/>
  <c r="AL111" i="2" s="1"/>
  <c r="AJ110" i="2"/>
  <c r="AI110" i="2"/>
  <c r="AH110" i="2"/>
  <c r="AG110" i="2"/>
  <c r="AE110" i="2"/>
  <c r="AO110" i="2" s="1"/>
  <c r="AD110" i="2"/>
  <c r="AN110" i="2" s="1"/>
  <c r="AC110" i="2"/>
  <c r="AM110" i="2" s="1"/>
  <c r="AB110" i="2"/>
  <c r="AL110" i="2" s="1"/>
  <c r="AJ109" i="2"/>
  <c r="AI109" i="2"/>
  <c r="AH109" i="2"/>
  <c r="AG109" i="2"/>
  <c r="AE109" i="2"/>
  <c r="AO109" i="2" s="1"/>
  <c r="AD109" i="2"/>
  <c r="AN109" i="2" s="1"/>
  <c r="AC109" i="2"/>
  <c r="AB109" i="2"/>
  <c r="AL109" i="2" s="1"/>
  <c r="AJ108" i="2"/>
  <c r="AI108" i="2"/>
  <c r="AH108" i="2"/>
  <c r="AG108" i="2"/>
  <c r="AE108" i="2"/>
  <c r="AO108" i="2" s="1"/>
  <c r="AD108" i="2"/>
  <c r="AN108" i="2" s="1"/>
  <c r="AC108" i="2"/>
  <c r="AM108" i="2" s="1"/>
  <c r="AB108" i="2"/>
  <c r="AJ107" i="2"/>
  <c r="AI107" i="2"/>
  <c r="AH107" i="2"/>
  <c r="AG107" i="2"/>
  <c r="AE107" i="2"/>
  <c r="AO107" i="2" s="1"/>
  <c r="AD107" i="2"/>
  <c r="AN107" i="2" s="1"/>
  <c r="AC107" i="2"/>
  <c r="AM107" i="2" s="1"/>
  <c r="AB107" i="2"/>
  <c r="AL107" i="2" s="1"/>
  <c r="AJ106" i="2"/>
  <c r="AI106" i="2"/>
  <c r="AH106" i="2"/>
  <c r="AG106" i="2"/>
  <c r="Y112" i="1"/>
  <c r="AD112" i="1" s="1"/>
  <c r="X112" i="1"/>
  <c r="W112" i="1"/>
  <c r="V112" i="1"/>
  <c r="U112" i="1"/>
  <c r="T112" i="1"/>
  <c r="S112" i="1"/>
  <c r="R112" i="1"/>
  <c r="BJ112" i="1" s="1"/>
  <c r="Q112" i="1"/>
  <c r="P112" i="1"/>
  <c r="O112" i="1"/>
  <c r="BG112" i="1" s="1"/>
  <c r="N112" i="1"/>
  <c r="M112" i="1"/>
  <c r="AI112" i="1" s="1"/>
  <c r="L112" i="1"/>
  <c r="K112" i="1"/>
  <c r="J112" i="1"/>
  <c r="AH112" i="1" s="1"/>
  <c r="I112" i="1"/>
  <c r="H112" i="1"/>
  <c r="G112" i="1"/>
  <c r="AG112" i="1" s="1"/>
  <c r="F112" i="1"/>
  <c r="E112" i="1"/>
  <c r="D112" i="1"/>
  <c r="AF112" i="1" s="1"/>
  <c r="C112" i="1"/>
  <c r="B112" i="1"/>
  <c r="Y111" i="1"/>
  <c r="AD111" i="1" s="1"/>
  <c r="X111" i="1"/>
  <c r="W111" i="1"/>
  <c r="V111" i="1"/>
  <c r="U111" i="1"/>
  <c r="T111" i="1"/>
  <c r="S111" i="1"/>
  <c r="R111" i="1"/>
  <c r="BJ111" i="1" s="1"/>
  <c r="Q111" i="1"/>
  <c r="P111" i="1"/>
  <c r="O111" i="1"/>
  <c r="BG111" i="1" s="1"/>
  <c r="N111" i="1"/>
  <c r="M111" i="1"/>
  <c r="AI111" i="1" s="1"/>
  <c r="L111" i="1"/>
  <c r="K111" i="1"/>
  <c r="J111" i="1"/>
  <c r="AH111" i="1" s="1"/>
  <c r="I111" i="1"/>
  <c r="H111" i="1"/>
  <c r="G111" i="1"/>
  <c r="AG111" i="1" s="1"/>
  <c r="F111" i="1"/>
  <c r="E111" i="1"/>
  <c r="D111" i="1"/>
  <c r="AF111" i="1" s="1"/>
  <c r="C111" i="1"/>
  <c r="B111" i="1"/>
  <c r="Y110" i="1"/>
  <c r="AD110" i="1" s="1"/>
  <c r="X110" i="1"/>
  <c r="W110" i="1"/>
  <c r="V110" i="1"/>
  <c r="U110" i="1"/>
  <c r="T110" i="1"/>
  <c r="S110" i="1"/>
  <c r="R110" i="1"/>
  <c r="BJ110" i="1" s="1"/>
  <c r="Q110" i="1"/>
  <c r="P110" i="1"/>
  <c r="O110" i="1"/>
  <c r="BG110" i="1" s="1"/>
  <c r="N110" i="1"/>
  <c r="M110" i="1"/>
  <c r="AI110" i="1" s="1"/>
  <c r="L110" i="1"/>
  <c r="K110" i="1"/>
  <c r="J110" i="1"/>
  <c r="AH110" i="1" s="1"/>
  <c r="I110" i="1"/>
  <c r="H110" i="1"/>
  <c r="G110" i="1"/>
  <c r="AG110" i="1" s="1"/>
  <c r="F110" i="1"/>
  <c r="E110" i="1"/>
  <c r="D110" i="1"/>
  <c r="AF110" i="1" s="1"/>
  <c r="C110" i="1"/>
  <c r="B110" i="1"/>
  <c r="Y109" i="1"/>
  <c r="AD109" i="1" s="1"/>
  <c r="X109" i="1"/>
  <c r="W109" i="1"/>
  <c r="V109" i="1"/>
  <c r="U109" i="1"/>
  <c r="T109" i="1"/>
  <c r="S109" i="1"/>
  <c r="R109" i="1"/>
  <c r="BJ109" i="1" s="1"/>
  <c r="Q109" i="1"/>
  <c r="P109" i="1"/>
  <c r="O109" i="1"/>
  <c r="BG109" i="1" s="1"/>
  <c r="N109" i="1"/>
  <c r="M109" i="1"/>
  <c r="AI109" i="1" s="1"/>
  <c r="L109" i="1"/>
  <c r="K109" i="1"/>
  <c r="J109" i="1"/>
  <c r="AH109" i="1" s="1"/>
  <c r="I109" i="1"/>
  <c r="H109" i="1"/>
  <c r="G109" i="1"/>
  <c r="AG109" i="1" s="1"/>
  <c r="F109" i="1"/>
  <c r="E109" i="1"/>
  <c r="D109" i="1"/>
  <c r="AF109" i="1" s="1"/>
  <c r="C109" i="1"/>
  <c r="B109" i="1"/>
  <c r="Y108" i="1"/>
  <c r="AD108" i="1" s="1"/>
  <c r="X108" i="1"/>
  <c r="W108" i="1"/>
  <c r="V108" i="1"/>
  <c r="U108" i="1"/>
  <c r="T108" i="1"/>
  <c r="S108" i="1"/>
  <c r="R108" i="1"/>
  <c r="BJ108" i="1" s="1"/>
  <c r="Q108" i="1"/>
  <c r="P108" i="1"/>
  <c r="O108" i="1"/>
  <c r="BG108" i="1" s="1"/>
  <c r="N108" i="1"/>
  <c r="M108" i="1"/>
  <c r="AI108" i="1" s="1"/>
  <c r="L108" i="1"/>
  <c r="K108" i="1"/>
  <c r="J108" i="1"/>
  <c r="AH108" i="1" s="1"/>
  <c r="I108" i="1"/>
  <c r="H108" i="1"/>
  <c r="G108" i="1"/>
  <c r="F108" i="1"/>
  <c r="E108" i="1"/>
  <c r="D108" i="1"/>
  <c r="AF108" i="1" s="1"/>
  <c r="C108" i="1"/>
  <c r="B108" i="1"/>
  <c r="Y107" i="1"/>
  <c r="X107" i="1"/>
  <c r="W107" i="1"/>
  <c r="V107" i="1"/>
  <c r="U107" i="1"/>
  <c r="T107" i="1"/>
  <c r="S107" i="1"/>
  <c r="R107" i="1"/>
  <c r="BJ107" i="1" s="1"/>
  <c r="Q107" i="1"/>
  <c r="P107" i="1"/>
  <c r="BH107" i="1" s="1"/>
  <c r="O107" i="1"/>
  <c r="BG107" i="1" s="1"/>
  <c r="N107" i="1"/>
  <c r="M107" i="1"/>
  <c r="L107" i="1"/>
  <c r="K107" i="1"/>
  <c r="J107" i="1"/>
  <c r="I107" i="1"/>
  <c r="H107" i="1"/>
  <c r="G107" i="1"/>
  <c r="AG107" i="1" s="1"/>
  <c r="F107" i="1"/>
  <c r="E107" i="1"/>
  <c r="D107" i="1"/>
  <c r="AF107" i="1" s="1"/>
  <c r="C107" i="1"/>
  <c r="B107" i="1"/>
  <c r="AI106" i="1"/>
  <c r="AI117" i="1" s="1"/>
  <c r="AH106" i="1"/>
  <c r="AH117" i="1" s="1"/>
  <c r="AG106" i="1"/>
  <c r="AG117" i="1" s="1"/>
  <c r="AF106" i="1"/>
  <c r="AF117" i="1" s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Y101" i="1"/>
  <c r="BQ101" i="1" s="1"/>
  <c r="X101" i="1"/>
  <c r="BP101" i="1" s="1"/>
  <c r="W101" i="1"/>
  <c r="BO101" i="1" s="1"/>
  <c r="V101" i="1"/>
  <c r="BN101" i="1" s="1"/>
  <c r="U101" i="1"/>
  <c r="BM101" i="1" s="1"/>
  <c r="T101" i="1"/>
  <c r="BL101" i="1" s="1"/>
  <c r="S101" i="1"/>
  <c r="BK101" i="1" s="1"/>
  <c r="R101" i="1"/>
  <c r="BJ101" i="1" s="1"/>
  <c r="Q101" i="1"/>
  <c r="P101" i="1"/>
  <c r="BH101" i="1" s="1"/>
  <c r="O101" i="1"/>
  <c r="BG101" i="1" s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Y100" i="1"/>
  <c r="BQ100" i="1" s="1"/>
  <c r="X100" i="1"/>
  <c r="BP100" i="1" s="1"/>
  <c r="W100" i="1"/>
  <c r="BO100" i="1" s="1"/>
  <c r="V100" i="1"/>
  <c r="BN100" i="1" s="1"/>
  <c r="U100" i="1"/>
  <c r="BM100" i="1" s="1"/>
  <c r="T100" i="1"/>
  <c r="BL100" i="1" s="1"/>
  <c r="S100" i="1"/>
  <c r="BK100" i="1" s="1"/>
  <c r="R100" i="1"/>
  <c r="BJ100" i="1" s="1"/>
  <c r="Q100" i="1"/>
  <c r="P100" i="1"/>
  <c r="BH100" i="1" s="1"/>
  <c r="O100" i="1"/>
  <c r="BG100" i="1" s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Y99" i="1"/>
  <c r="BQ99" i="1" s="1"/>
  <c r="X99" i="1"/>
  <c r="BP99" i="1" s="1"/>
  <c r="W99" i="1"/>
  <c r="BO99" i="1" s="1"/>
  <c r="V99" i="1"/>
  <c r="BN99" i="1" s="1"/>
  <c r="U99" i="1"/>
  <c r="BM99" i="1" s="1"/>
  <c r="T99" i="1"/>
  <c r="BL99" i="1" s="1"/>
  <c r="S99" i="1"/>
  <c r="BK99" i="1" s="1"/>
  <c r="R99" i="1"/>
  <c r="BJ99" i="1" s="1"/>
  <c r="Q99" i="1"/>
  <c r="P99" i="1"/>
  <c r="BH99" i="1" s="1"/>
  <c r="O99" i="1"/>
  <c r="BG99" i="1" s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Y98" i="1"/>
  <c r="BQ98" i="1" s="1"/>
  <c r="X98" i="1"/>
  <c r="BP98" i="1" s="1"/>
  <c r="W98" i="1"/>
  <c r="BO98" i="1" s="1"/>
  <c r="V98" i="1"/>
  <c r="BN98" i="1" s="1"/>
  <c r="U98" i="1"/>
  <c r="BM98" i="1" s="1"/>
  <c r="T98" i="1"/>
  <c r="BL98" i="1" s="1"/>
  <c r="S98" i="1"/>
  <c r="BK98" i="1" s="1"/>
  <c r="R98" i="1"/>
  <c r="BJ98" i="1" s="1"/>
  <c r="Q98" i="1"/>
  <c r="P98" i="1"/>
  <c r="BH98" i="1" s="1"/>
  <c r="O98" i="1"/>
  <c r="BG98" i="1" s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Y97" i="1"/>
  <c r="BQ97" i="1" s="1"/>
  <c r="X97" i="1"/>
  <c r="BP97" i="1" s="1"/>
  <c r="W97" i="1"/>
  <c r="BO97" i="1" s="1"/>
  <c r="V97" i="1"/>
  <c r="BN97" i="1" s="1"/>
  <c r="U97" i="1"/>
  <c r="BM97" i="1" s="1"/>
  <c r="T97" i="1"/>
  <c r="BL97" i="1" s="1"/>
  <c r="S97" i="1"/>
  <c r="BK97" i="1" s="1"/>
  <c r="R97" i="1"/>
  <c r="BJ97" i="1" s="1"/>
  <c r="Q97" i="1"/>
  <c r="P97" i="1"/>
  <c r="BH97" i="1" s="1"/>
  <c r="O97" i="1"/>
  <c r="BG97" i="1" s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Y96" i="1"/>
  <c r="BQ96" i="1" s="1"/>
  <c r="X96" i="1"/>
  <c r="BP96" i="1" s="1"/>
  <c r="W96" i="1"/>
  <c r="BO96" i="1" s="1"/>
  <c r="V96" i="1"/>
  <c r="BN96" i="1" s="1"/>
  <c r="U96" i="1"/>
  <c r="BM96" i="1" s="1"/>
  <c r="T96" i="1"/>
  <c r="BL96" i="1" s="1"/>
  <c r="S96" i="1"/>
  <c r="BK96" i="1" s="1"/>
  <c r="R96" i="1"/>
  <c r="BJ96" i="1" s="1"/>
  <c r="Q96" i="1"/>
  <c r="P96" i="1"/>
  <c r="BH96" i="1" s="1"/>
  <c r="O96" i="1"/>
  <c r="BG96" i="1" s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Y95" i="1"/>
  <c r="BQ95" i="1" s="1"/>
  <c r="X95" i="1"/>
  <c r="BP95" i="1" s="1"/>
  <c r="W95" i="1"/>
  <c r="BO95" i="1" s="1"/>
  <c r="V95" i="1"/>
  <c r="BN95" i="1" s="1"/>
  <c r="U95" i="1"/>
  <c r="BM95" i="1" s="1"/>
  <c r="T95" i="1"/>
  <c r="BL95" i="1" s="1"/>
  <c r="S95" i="1"/>
  <c r="BK95" i="1" s="1"/>
  <c r="R95" i="1"/>
  <c r="BJ95" i="1" s="1"/>
  <c r="Q95" i="1"/>
  <c r="P95" i="1"/>
  <c r="BH95" i="1" s="1"/>
  <c r="O95" i="1"/>
  <c r="BG95" i="1" s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E94" i="1"/>
  <c r="AE106" i="1" s="1"/>
  <c r="AE117" i="1" s="1"/>
  <c r="Z94" i="1"/>
  <c r="Z103" i="3"/>
  <c r="BR103" i="3" s="1"/>
  <c r="Y103" i="3"/>
  <c r="BQ103" i="3" s="1"/>
  <c r="X103" i="3"/>
  <c r="BP103" i="3" s="1"/>
  <c r="W103" i="3"/>
  <c r="BO103" i="3" s="1"/>
  <c r="V103" i="3"/>
  <c r="BN103" i="3" s="1"/>
  <c r="U103" i="3"/>
  <c r="BM103" i="3" s="1"/>
  <c r="T103" i="3"/>
  <c r="BL103" i="3" s="1"/>
  <c r="S103" i="3"/>
  <c r="BK103" i="3" s="1"/>
  <c r="R103" i="3"/>
  <c r="Q103" i="3"/>
  <c r="BI103" i="3" s="1"/>
  <c r="P103" i="3"/>
  <c r="BH103" i="3" s="1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AJ101" i="3"/>
  <c r="AI101" i="3"/>
  <c r="AH101" i="3"/>
  <c r="AG101" i="3"/>
  <c r="AE101" i="3"/>
  <c r="AD101" i="3"/>
  <c r="BU101" i="3" s="1"/>
  <c r="AC101" i="3"/>
  <c r="AB101" i="3"/>
  <c r="AL101" i="3" s="1"/>
  <c r="AJ100" i="3"/>
  <c r="AI100" i="3"/>
  <c r="AH100" i="3"/>
  <c r="AG100" i="3"/>
  <c r="AE100" i="3"/>
  <c r="AD100" i="3"/>
  <c r="BU100" i="3" s="1"/>
  <c r="AC100" i="3"/>
  <c r="AB100" i="3"/>
  <c r="AJ99" i="3"/>
  <c r="AI99" i="3"/>
  <c r="AH99" i="3"/>
  <c r="AG99" i="3"/>
  <c r="AE99" i="3"/>
  <c r="AD99" i="3"/>
  <c r="BU99" i="3" s="1"/>
  <c r="AC99" i="3"/>
  <c r="AB99" i="3"/>
  <c r="AL99" i="3" s="1"/>
  <c r="AJ98" i="3"/>
  <c r="AI98" i="3"/>
  <c r="AH98" i="3"/>
  <c r="AG98" i="3"/>
  <c r="AE98" i="3"/>
  <c r="AD98" i="3"/>
  <c r="BU98" i="3" s="1"/>
  <c r="AC98" i="3"/>
  <c r="AB98" i="3"/>
  <c r="AJ97" i="3"/>
  <c r="AI97" i="3"/>
  <c r="AH97" i="3"/>
  <c r="AG97" i="3"/>
  <c r="AE97" i="3"/>
  <c r="AD97" i="3"/>
  <c r="BU97" i="3" s="1"/>
  <c r="AC97" i="3"/>
  <c r="AB97" i="3"/>
  <c r="AL97" i="3" s="1"/>
  <c r="AJ96" i="3"/>
  <c r="AI96" i="3"/>
  <c r="AH96" i="3"/>
  <c r="AG96" i="3"/>
  <c r="AE96" i="3"/>
  <c r="AD96" i="3"/>
  <c r="BU96" i="3" s="1"/>
  <c r="AC96" i="3"/>
  <c r="AB96" i="3"/>
  <c r="AL96" i="3" s="1"/>
  <c r="AJ95" i="3"/>
  <c r="AI95" i="3"/>
  <c r="AH95" i="3"/>
  <c r="AG95" i="3"/>
  <c r="AG103" i="3" s="1"/>
  <c r="AE95" i="3"/>
  <c r="AD95" i="3"/>
  <c r="BU95" i="3" s="1"/>
  <c r="AC95" i="3"/>
  <c r="AB95" i="3"/>
  <c r="AF94" i="3"/>
  <c r="AF106" i="3" s="1"/>
  <c r="AF117" i="3" s="1"/>
  <c r="AA94" i="3"/>
  <c r="AA106" i="3" s="1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Z103" i="2"/>
  <c r="BR103" i="2" s="1"/>
  <c r="Y103" i="2"/>
  <c r="BQ103" i="2" s="1"/>
  <c r="X103" i="2"/>
  <c r="BP103" i="2" s="1"/>
  <c r="W103" i="2"/>
  <c r="BO103" i="2" s="1"/>
  <c r="V103" i="2"/>
  <c r="BN103" i="2" s="1"/>
  <c r="U103" i="2"/>
  <c r="BM103" i="2" s="1"/>
  <c r="T103" i="2"/>
  <c r="BL103" i="2" s="1"/>
  <c r="S103" i="2"/>
  <c r="BK103" i="2" s="1"/>
  <c r="R103" i="2"/>
  <c r="BJ103" i="2" s="1"/>
  <c r="Q103" i="2"/>
  <c r="BI103" i="2" s="1"/>
  <c r="P103" i="2"/>
  <c r="BH103" i="2" s="1"/>
  <c r="O103" i="2"/>
  <c r="BG103" i="2" s="1"/>
  <c r="N103" i="2"/>
  <c r="M103" i="2"/>
  <c r="L103" i="2"/>
  <c r="K103" i="2"/>
  <c r="J103" i="2"/>
  <c r="I103" i="2"/>
  <c r="H103" i="2"/>
  <c r="G103" i="2"/>
  <c r="F103" i="2"/>
  <c r="E103" i="2"/>
  <c r="D103" i="2"/>
  <c r="C103" i="2"/>
  <c r="AJ101" i="2"/>
  <c r="AI101" i="2"/>
  <c r="AH101" i="2"/>
  <c r="AG101" i="2"/>
  <c r="AE101" i="2"/>
  <c r="AD101" i="2"/>
  <c r="AC101" i="2"/>
  <c r="AB101" i="2"/>
  <c r="AL101" i="2" s="1"/>
  <c r="AJ100" i="2"/>
  <c r="AI100" i="2"/>
  <c r="AH100" i="2"/>
  <c r="AG100" i="2"/>
  <c r="AE100" i="2"/>
  <c r="AD100" i="2"/>
  <c r="AC100" i="2"/>
  <c r="AM100" i="2" s="1"/>
  <c r="AB100" i="2"/>
  <c r="AJ99" i="2"/>
  <c r="AI99" i="2"/>
  <c r="AH99" i="2"/>
  <c r="AG99" i="2"/>
  <c r="AE99" i="2"/>
  <c r="AD99" i="2"/>
  <c r="AC99" i="2"/>
  <c r="AM99" i="2" s="1"/>
  <c r="AB99" i="2"/>
  <c r="AL99" i="2" s="1"/>
  <c r="AJ98" i="2"/>
  <c r="AI98" i="2"/>
  <c r="AH98" i="2"/>
  <c r="AG98" i="2"/>
  <c r="AE98" i="2"/>
  <c r="AD98" i="2"/>
  <c r="AC98" i="2"/>
  <c r="AB98" i="2"/>
  <c r="AL98" i="2" s="1"/>
  <c r="AJ97" i="2"/>
  <c r="AI97" i="2"/>
  <c r="AH97" i="2"/>
  <c r="AG97" i="2"/>
  <c r="AE97" i="2"/>
  <c r="AD97" i="2"/>
  <c r="AC97" i="2"/>
  <c r="AM97" i="2" s="1"/>
  <c r="AB97" i="2"/>
  <c r="AL97" i="2" s="1"/>
  <c r="AJ96" i="2"/>
  <c r="AI96" i="2"/>
  <c r="AH96" i="2"/>
  <c r="AG96" i="2"/>
  <c r="AE96" i="2"/>
  <c r="AD96" i="2"/>
  <c r="AC96" i="2"/>
  <c r="AB96" i="2"/>
  <c r="AJ95" i="2"/>
  <c r="AI95" i="2"/>
  <c r="AN95" i="2" s="1"/>
  <c r="AH95" i="2"/>
  <c r="AG95" i="2"/>
  <c r="AE95" i="2"/>
  <c r="AD95" i="2"/>
  <c r="AC95" i="2"/>
  <c r="AB95" i="2"/>
  <c r="B93" i="2"/>
  <c r="AC114" i="3" l="1"/>
  <c r="BL114" i="3"/>
  <c r="AO118" i="3"/>
  <c r="AB107" i="1"/>
  <c r="AL107" i="1" s="1"/>
  <c r="BK107" i="1"/>
  <c r="AB108" i="1"/>
  <c r="BK108" i="1"/>
  <c r="AB109" i="1"/>
  <c r="AL109" i="1" s="1"/>
  <c r="BK109" i="1"/>
  <c r="AB110" i="1"/>
  <c r="AL110" i="1" s="1"/>
  <c r="BK110" i="1"/>
  <c r="AB111" i="1"/>
  <c r="AL111" i="1" s="1"/>
  <c r="BK111" i="1"/>
  <c r="AB112" i="1"/>
  <c r="AL112" i="1" s="1"/>
  <c r="BK112" i="1"/>
  <c r="BS124" i="1"/>
  <c r="BJ114" i="3"/>
  <c r="BT114" i="3"/>
  <c r="BJ103" i="3"/>
  <c r="BT103" i="3"/>
  <c r="AN95" i="3"/>
  <c r="AB114" i="3"/>
  <c r="AL114" i="3" s="1"/>
  <c r="BI114" i="3"/>
  <c r="AA108" i="1"/>
  <c r="AK108" i="1" s="1"/>
  <c r="BH108" i="1"/>
  <c r="AA109" i="1"/>
  <c r="AK109" i="1" s="1"/>
  <c r="BH109" i="1"/>
  <c r="AA110" i="1"/>
  <c r="BH110" i="1"/>
  <c r="AA111" i="1"/>
  <c r="AK111" i="1" s="1"/>
  <c r="BH111" i="1"/>
  <c r="AA112" i="1"/>
  <c r="AK112" i="1" s="1"/>
  <c r="BH112" i="1"/>
  <c r="BI95" i="1"/>
  <c r="BS95" i="1"/>
  <c r="BI96" i="1"/>
  <c r="BS96" i="1"/>
  <c r="BI97" i="1"/>
  <c r="BS97" i="1"/>
  <c r="BI98" i="1"/>
  <c r="BS98" i="1"/>
  <c r="BI99" i="1"/>
  <c r="BS99" i="1"/>
  <c r="BI100" i="1"/>
  <c r="BS100" i="1"/>
  <c r="BI101" i="1"/>
  <c r="BS101" i="1"/>
  <c r="BI107" i="1"/>
  <c r="BS107" i="1"/>
  <c r="BI108" i="1"/>
  <c r="BS108" i="1"/>
  <c r="BS109" i="1"/>
  <c r="BI109" i="1"/>
  <c r="BS110" i="1"/>
  <c r="BI110" i="1"/>
  <c r="BI111" i="1"/>
  <c r="BS111" i="1"/>
  <c r="BI112" i="1"/>
  <c r="BS112" i="1"/>
  <c r="AL119" i="3"/>
  <c r="AN96" i="3"/>
  <c r="AN97" i="3"/>
  <c r="AN98" i="3"/>
  <c r="AN99" i="3"/>
  <c r="AN100" i="3"/>
  <c r="AN101" i="3"/>
  <c r="AN96" i="2"/>
  <c r="AN97" i="2"/>
  <c r="AN98" i="2"/>
  <c r="AN99" i="2"/>
  <c r="AN100" i="2"/>
  <c r="AN101" i="2"/>
  <c r="AN119" i="1"/>
  <c r="AM112" i="3"/>
  <c r="AL121" i="1"/>
  <c r="AE108" i="1"/>
  <c r="AE110" i="1"/>
  <c r="AE111" i="1"/>
  <c r="AE112" i="1"/>
  <c r="AN118" i="1"/>
  <c r="AK122" i="1"/>
  <c r="AM97" i="3"/>
  <c r="BM124" i="3"/>
  <c r="BU124" i="3"/>
  <c r="AM99" i="3"/>
  <c r="AO114" i="3"/>
  <c r="BJ124" i="3"/>
  <c r="AM96" i="3"/>
  <c r="BG103" i="3"/>
  <c r="BS103" i="3"/>
  <c r="BG114" i="3"/>
  <c r="BS114" i="3"/>
  <c r="BG124" i="3"/>
  <c r="BS124" i="3"/>
  <c r="AM95" i="3"/>
  <c r="AM100" i="3"/>
  <c r="AM101" i="3"/>
  <c r="BP124" i="3"/>
  <c r="BV124" i="3"/>
  <c r="BL120" i="1"/>
  <c r="BT120" i="1"/>
  <c r="AC120" i="1"/>
  <c r="AM120" i="1" s="1"/>
  <c r="BL121" i="1"/>
  <c r="BT121" i="1"/>
  <c r="AM109" i="2"/>
  <c r="AO114" i="2"/>
  <c r="BI124" i="1"/>
  <c r="BL118" i="1"/>
  <c r="BT118" i="1"/>
  <c r="BL122" i="1"/>
  <c r="BT122" i="1"/>
  <c r="AM119" i="2"/>
  <c r="Z95" i="1"/>
  <c r="BV95" i="1" s="1"/>
  <c r="BF95" i="1"/>
  <c r="BR95" i="1"/>
  <c r="Z96" i="1"/>
  <c r="BV96" i="1" s="1"/>
  <c r="BF96" i="1"/>
  <c r="BR96" i="1"/>
  <c r="Z97" i="1"/>
  <c r="BV97" i="1" s="1"/>
  <c r="BF97" i="1"/>
  <c r="BR97" i="1"/>
  <c r="Z98" i="1"/>
  <c r="BV98" i="1" s="1"/>
  <c r="BF98" i="1"/>
  <c r="BR98" i="1"/>
  <c r="Z99" i="1"/>
  <c r="BV99" i="1" s="1"/>
  <c r="BF99" i="1"/>
  <c r="BR99" i="1"/>
  <c r="Z100" i="1"/>
  <c r="BV100" i="1" s="1"/>
  <c r="BF100" i="1"/>
  <c r="BR100" i="1"/>
  <c r="Z101" i="1"/>
  <c r="BV101" i="1" s="1"/>
  <c r="BF101" i="1"/>
  <c r="BR101" i="1"/>
  <c r="BF107" i="1"/>
  <c r="BR107" i="1"/>
  <c r="BF108" i="1"/>
  <c r="BR108" i="1"/>
  <c r="BF109" i="1"/>
  <c r="BR109" i="1"/>
  <c r="BF110" i="1"/>
  <c r="BR110" i="1"/>
  <c r="BF111" i="1"/>
  <c r="BR111" i="1"/>
  <c r="BF112" i="1"/>
  <c r="BR112" i="1"/>
  <c r="AN114" i="2"/>
  <c r="AN121" i="1"/>
  <c r="AM122" i="1"/>
  <c r="Z124" i="1"/>
  <c r="BV124" i="1" s="1"/>
  <c r="BF124" i="1"/>
  <c r="BR124" i="1"/>
  <c r="BO124" i="1"/>
  <c r="BU124" i="1"/>
  <c r="BL119" i="1"/>
  <c r="BT119" i="1"/>
  <c r="BL123" i="1"/>
  <c r="BT123" i="1"/>
  <c r="AO95" i="3"/>
  <c r="BV95" i="3"/>
  <c r="AO96" i="3"/>
  <c r="BV96" i="3"/>
  <c r="AO97" i="3"/>
  <c r="BV97" i="3"/>
  <c r="AO98" i="3"/>
  <c r="BV98" i="3"/>
  <c r="AO99" i="3"/>
  <c r="BV99" i="3"/>
  <c r="AO100" i="3"/>
  <c r="BV100" i="3"/>
  <c r="AO101" i="3"/>
  <c r="BV101" i="3"/>
  <c r="AO95" i="2"/>
  <c r="AO96" i="2"/>
  <c r="AO97" i="2"/>
  <c r="AO98" i="2"/>
  <c r="AO99" i="2"/>
  <c r="AO100" i="2"/>
  <c r="AO101" i="2"/>
  <c r="AN123" i="1"/>
  <c r="AN109" i="1"/>
  <c r="AN112" i="1"/>
  <c r="AN120" i="1"/>
  <c r="AM121" i="1"/>
  <c r="AN108" i="1"/>
  <c r="AN110" i="1"/>
  <c r="AN111" i="1"/>
  <c r="AM119" i="1"/>
  <c r="AN122" i="1"/>
  <c r="AL121" i="3"/>
  <c r="AH124" i="3"/>
  <c r="T124" i="1"/>
  <c r="AL110" i="3"/>
  <c r="AL119" i="2"/>
  <c r="AL100" i="3"/>
  <c r="AG97" i="1"/>
  <c r="AJ124" i="3"/>
  <c r="AE109" i="1"/>
  <c r="AI124" i="3"/>
  <c r="AH124" i="1"/>
  <c r="AM121" i="2"/>
  <c r="AM120" i="3"/>
  <c r="AL123" i="1"/>
  <c r="AK118" i="1"/>
  <c r="AL118" i="3"/>
  <c r="AG124" i="3"/>
  <c r="AK120" i="1"/>
  <c r="AC118" i="1"/>
  <c r="AM118" i="1" s="1"/>
  <c r="AM107" i="3"/>
  <c r="AM110" i="3"/>
  <c r="AM111" i="3"/>
  <c r="AM122" i="3"/>
  <c r="AM118" i="3"/>
  <c r="AL107" i="3"/>
  <c r="AL108" i="3"/>
  <c r="AL111" i="3"/>
  <c r="AL112" i="3"/>
  <c r="AI124" i="1"/>
  <c r="AL118" i="1"/>
  <c r="AL120" i="1"/>
  <c r="AK121" i="1"/>
  <c r="AL122" i="1"/>
  <c r="AB124" i="1"/>
  <c r="AK119" i="1"/>
  <c r="AG124" i="1"/>
  <c r="AK123" i="1"/>
  <c r="AE124" i="3"/>
  <c r="AC109" i="1"/>
  <c r="AM109" i="1" s="1"/>
  <c r="AE124" i="2"/>
  <c r="AC111" i="1"/>
  <c r="AM111" i="1" s="1"/>
  <c r="AC112" i="1"/>
  <c r="AM112" i="1" s="1"/>
  <c r="AC110" i="1"/>
  <c r="AM110" i="1" s="1"/>
  <c r="AC107" i="1"/>
  <c r="AC108" i="1"/>
  <c r="AM108" i="1" s="1"/>
  <c r="AE103" i="3"/>
  <c r="AA124" i="3"/>
  <c r="BW124" i="3" s="1"/>
  <c r="AD114" i="3"/>
  <c r="AN114" i="3" s="1"/>
  <c r="AD124" i="3"/>
  <c r="AD124" i="1"/>
  <c r="Z108" i="1"/>
  <c r="Z109" i="1"/>
  <c r="BV109" i="1" s="1"/>
  <c r="Z110" i="1"/>
  <c r="Z111" i="1"/>
  <c r="Z112" i="1"/>
  <c r="AJ120" i="1"/>
  <c r="AJ122" i="1"/>
  <c r="AJ119" i="1"/>
  <c r="AJ121" i="1"/>
  <c r="AA124" i="1"/>
  <c r="AK124" i="1" s="1"/>
  <c r="AE124" i="1"/>
  <c r="AL119" i="1"/>
  <c r="AJ118" i="1"/>
  <c r="AL95" i="3"/>
  <c r="AH103" i="3"/>
  <c r="AM98" i="3"/>
  <c r="AB124" i="3"/>
  <c r="AC124" i="3"/>
  <c r="AM118" i="2"/>
  <c r="AL123" i="2"/>
  <c r="AM123" i="2"/>
  <c r="AD124" i="2"/>
  <c r="AM122" i="2"/>
  <c r="AC124" i="2"/>
  <c r="AH96" i="1"/>
  <c r="AH99" i="1"/>
  <c r="AC99" i="1"/>
  <c r="BT99" i="1" s="1"/>
  <c r="AG124" i="2"/>
  <c r="AI124" i="2"/>
  <c r="AG103" i="2"/>
  <c r="AB124" i="2"/>
  <c r="AH124" i="2"/>
  <c r="AC103" i="2"/>
  <c r="AL100" i="2"/>
  <c r="AL114" i="2"/>
  <c r="AJ124" i="2"/>
  <c r="AL118" i="2"/>
  <c r="AB96" i="1"/>
  <c r="AG98" i="1"/>
  <c r="AB98" i="1"/>
  <c r="AG99" i="1"/>
  <c r="AA97" i="1"/>
  <c r="AE101" i="1"/>
  <c r="AA101" i="1"/>
  <c r="AD96" i="1"/>
  <c r="BU96" i="1" s="1"/>
  <c r="AI97" i="1"/>
  <c r="AI100" i="1"/>
  <c r="AD100" i="1"/>
  <c r="BU100" i="1" s="1"/>
  <c r="AI101" i="1"/>
  <c r="AM114" i="3"/>
  <c r="AL95" i="2"/>
  <c r="AF94" i="2"/>
  <c r="AF106" i="2" s="1"/>
  <c r="B103" i="1"/>
  <c r="F103" i="1"/>
  <c r="J103" i="1"/>
  <c r="N103" i="1"/>
  <c r="R103" i="1"/>
  <c r="BJ103" i="1" s="1"/>
  <c r="V103" i="1"/>
  <c r="BN103" i="1" s="1"/>
  <c r="AA95" i="1"/>
  <c r="E103" i="1"/>
  <c r="I103" i="1"/>
  <c r="M103" i="1"/>
  <c r="U103" i="1"/>
  <c r="BM103" i="1" s="1"/>
  <c r="Y103" i="1"/>
  <c r="BQ103" i="1" s="1"/>
  <c r="H114" i="1"/>
  <c r="L114" i="1"/>
  <c r="P114" i="1"/>
  <c r="T114" i="1"/>
  <c r="X114" i="1"/>
  <c r="K103" i="1"/>
  <c r="O103" i="1"/>
  <c r="BG103" i="1" s="1"/>
  <c r="S103" i="1"/>
  <c r="BK103" i="1" s="1"/>
  <c r="AA96" i="1"/>
  <c r="AF97" i="1"/>
  <c r="AK97" i="1" s="1"/>
  <c r="AH97" i="1"/>
  <c r="AD97" i="1"/>
  <c r="BU97" i="1" s="1"/>
  <c r="AF99" i="1"/>
  <c r="AB99" i="1"/>
  <c r="AA99" i="1"/>
  <c r="AD101" i="1"/>
  <c r="E114" i="1"/>
  <c r="U114" i="1"/>
  <c r="Y114" i="1"/>
  <c r="AD114" i="1" s="1"/>
  <c r="AH103" i="2"/>
  <c r="AE103" i="2"/>
  <c r="C103" i="1"/>
  <c r="G103" i="1"/>
  <c r="AM96" i="2"/>
  <c r="AM98" i="2"/>
  <c r="AM101" i="2"/>
  <c r="AC95" i="1"/>
  <c r="BT95" i="1" s="1"/>
  <c r="AI96" i="1"/>
  <c r="L103" i="1"/>
  <c r="AE99" i="1"/>
  <c r="AD99" i="1"/>
  <c r="BU99" i="1" s="1"/>
  <c r="AH100" i="1"/>
  <c r="AA100" i="1"/>
  <c r="AG101" i="1"/>
  <c r="AB101" i="1"/>
  <c r="AC101" i="1"/>
  <c r="BT101" i="1" s="1"/>
  <c r="AL108" i="2"/>
  <c r="AM111" i="2"/>
  <c r="I114" i="1"/>
  <c r="M114" i="1"/>
  <c r="AI114" i="1" s="1"/>
  <c r="Q114" i="1"/>
  <c r="AM114" i="2"/>
  <c r="B114" i="1"/>
  <c r="F114" i="1"/>
  <c r="J114" i="1"/>
  <c r="AH114" i="1" s="1"/>
  <c r="N114" i="1"/>
  <c r="R114" i="1"/>
  <c r="BJ114" i="1" s="1"/>
  <c r="V114" i="1"/>
  <c r="Z107" i="1"/>
  <c r="BV107" i="1" s="1"/>
  <c r="C114" i="1"/>
  <c r="G114" i="1"/>
  <c r="AG114" i="1" s="1"/>
  <c r="K114" i="1"/>
  <c r="O114" i="1"/>
  <c r="BG114" i="1" s="1"/>
  <c r="S114" i="1"/>
  <c r="W114" i="1"/>
  <c r="AG108" i="1"/>
  <c r="AL108" i="1" s="1"/>
  <c r="AK110" i="1"/>
  <c r="AD107" i="1"/>
  <c r="AH107" i="1"/>
  <c r="AA107" i="1"/>
  <c r="AK107" i="1" s="1"/>
  <c r="AE107" i="1"/>
  <c r="AI107" i="1"/>
  <c r="D114" i="1"/>
  <c r="AF114" i="1" s="1"/>
  <c r="D103" i="1"/>
  <c r="AH98" i="1"/>
  <c r="H103" i="1"/>
  <c r="P103" i="1"/>
  <c r="BH103" i="1" s="1"/>
  <c r="AC98" i="1"/>
  <c r="BT98" i="1" s="1"/>
  <c r="T103" i="1"/>
  <c r="BL103" i="1" s="1"/>
  <c r="X103" i="1"/>
  <c r="BP103" i="1" s="1"/>
  <c r="AF100" i="1"/>
  <c r="AE100" i="1"/>
  <c r="AE95" i="1"/>
  <c r="AI95" i="1"/>
  <c r="AB97" i="1"/>
  <c r="AH101" i="1"/>
  <c r="W103" i="1"/>
  <c r="BO103" i="1" s="1"/>
  <c r="AD95" i="1"/>
  <c r="AG95" i="1"/>
  <c r="AF96" i="1"/>
  <c r="AE96" i="1"/>
  <c r="AE97" i="1"/>
  <c r="AC97" i="1"/>
  <c r="AE98" i="1"/>
  <c r="AI98" i="1"/>
  <c r="AA98" i="1"/>
  <c r="AD98" i="1"/>
  <c r="BU98" i="1" s="1"/>
  <c r="AF98" i="1"/>
  <c r="AI99" i="1"/>
  <c r="AG100" i="1"/>
  <c r="AB100" i="1"/>
  <c r="AC100" i="1"/>
  <c r="AH95" i="1"/>
  <c r="AC96" i="1"/>
  <c r="BT96" i="1" s="1"/>
  <c r="AG96" i="1"/>
  <c r="AF101" i="1"/>
  <c r="AB95" i="1"/>
  <c r="AF95" i="1"/>
  <c r="Q103" i="1"/>
  <c r="AC103" i="3"/>
  <c r="AD103" i="3"/>
  <c r="BU103" i="3" s="1"/>
  <c r="AA103" i="3"/>
  <c r="BW103" i="3" s="1"/>
  <c r="AI103" i="3"/>
  <c r="AB103" i="3"/>
  <c r="AL103" i="3" s="1"/>
  <c r="AJ103" i="3"/>
  <c r="AL98" i="3"/>
  <c r="AD103" i="2"/>
  <c r="AI103" i="2"/>
  <c r="AL96" i="2"/>
  <c r="AJ103" i="2"/>
  <c r="AB103" i="2"/>
  <c r="AM95" i="2"/>
  <c r="AB114" i="1" l="1"/>
  <c r="BK114" i="1"/>
  <c r="BS114" i="1"/>
  <c r="BI114" i="1"/>
  <c r="BI103" i="1"/>
  <c r="BS103" i="1"/>
  <c r="AA114" i="1"/>
  <c r="BH114" i="1"/>
  <c r="AN103" i="3"/>
  <c r="AO124" i="3"/>
  <c r="AN124" i="3"/>
  <c r="AM124" i="3"/>
  <c r="AN103" i="2"/>
  <c r="AN124" i="1"/>
  <c r="AO124" i="2"/>
  <c r="BF114" i="1"/>
  <c r="BR114" i="1"/>
  <c r="AN124" i="2"/>
  <c r="AM100" i="1"/>
  <c r="BT100" i="1"/>
  <c r="AK99" i="1"/>
  <c r="AM97" i="1"/>
  <c r="BT97" i="1"/>
  <c r="AM103" i="2"/>
  <c r="BF103" i="1"/>
  <c r="BR103" i="1"/>
  <c r="BL124" i="1"/>
  <c r="BT124" i="1"/>
  <c r="AJ110" i="1"/>
  <c r="BV110" i="1"/>
  <c r="AO103" i="2"/>
  <c r="AN101" i="1"/>
  <c r="BU101" i="1"/>
  <c r="AJ112" i="1"/>
  <c r="BV112" i="1"/>
  <c r="AJ108" i="1"/>
  <c r="BV108" i="1"/>
  <c r="AN95" i="1"/>
  <c r="BU95" i="1"/>
  <c r="AJ111" i="1"/>
  <c r="BV111" i="1"/>
  <c r="AO103" i="3"/>
  <c r="BV103" i="3"/>
  <c r="AM98" i="1"/>
  <c r="AM101" i="1"/>
  <c r="AN100" i="1"/>
  <c r="AN96" i="1"/>
  <c r="AM96" i="1"/>
  <c r="AN98" i="1"/>
  <c r="AN107" i="1"/>
  <c r="AN99" i="1"/>
  <c r="AM95" i="1"/>
  <c r="AN114" i="1"/>
  <c r="AN97" i="1"/>
  <c r="AL97" i="1"/>
  <c r="AM99" i="1"/>
  <c r="AM107" i="1"/>
  <c r="AC124" i="1"/>
  <c r="AM124" i="1" s="1"/>
  <c r="AE114" i="1"/>
  <c r="AJ109" i="1"/>
  <c r="AM103" i="3"/>
  <c r="AL98" i="1"/>
  <c r="AL99" i="1"/>
  <c r="AL124" i="3"/>
  <c r="AM124" i="2"/>
  <c r="AL124" i="1"/>
  <c r="AC114" i="1"/>
  <c r="AM114" i="1" s="1"/>
  <c r="AJ99" i="1"/>
  <c r="AJ124" i="1"/>
  <c r="Z114" i="1"/>
  <c r="BV114" i="1" s="1"/>
  <c r="AJ101" i="1"/>
  <c r="AL124" i="2"/>
  <c r="AL103" i="2"/>
  <c r="AK96" i="1"/>
  <c r="AL96" i="1"/>
  <c r="AL101" i="1"/>
  <c r="AK101" i="1"/>
  <c r="AC103" i="1"/>
  <c r="BT103" i="1" s="1"/>
  <c r="AK114" i="1"/>
  <c r="AK98" i="1"/>
  <c r="AJ96" i="1"/>
  <c r="AJ107" i="1"/>
  <c r="AL114" i="1"/>
  <c r="Z103" i="1"/>
  <c r="BV103" i="1" s="1"/>
  <c r="AJ95" i="1"/>
  <c r="AJ97" i="1"/>
  <c r="AJ100" i="1"/>
  <c r="AA103" i="1"/>
  <c r="AF103" i="1"/>
  <c r="AD103" i="1"/>
  <c r="BU103" i="1" s="1"/>
  <c r="AK100" i="1"/>
  <c r="AJ98" i="1"/>
  <c r="AK95" i="1"/>
  <c r="AG103" i="1"/>
  <c r="AI103" i="1"/>
  <c r="AB103" i="1"/>
  <c r="AL95" i="1"/>
  <c r="AH103" i="1"/>
  <c r="AL100" i="1"/>
  <c r="AE103" i="1"/>
  <c r="AN103" i="1" l="1"/>
  <c r="AJ114" i="1"/>
  <c r="AM103" i="1"/>
  <c r="AK103" i="1"/>
  <c r="AL103" i="1"/>
  <c r="AJ103" i="1"/>
  <c r="T90" i="2" l="1"/>
  <c r="BL90" i="2" s="1"/>
  <c r="AJ89" i="3" l="1"/>
  <c r="AI89" i="3"/>
  <c r="AH89" i="3"/>
  <c r="AG89" i="3"/>
  <c r="AJ88" i="3"/>
  <c r="AI88" i="3"/>
  <c r="AH88" i="3"/>
  <c r="AG88" i="3"/>
  <c r="AJ58" i="3"/>
  <c r="AI58" i="3"/>
  <c r="AH58" i="3"/>
  <c r="AG58" i="3"/>
  <c r="AJ57" i="3"/>
  <c r="AI57" i="3"/>
  <c r="AH57" i="3"/>
  <c r="AG57" i="3"/>
  <c r="AJ56" i="3"/>
  <c r="AI56" i="3"/>
  <c r="AH56" i="3"/>
  <c r="AG56" i="3"/>
  <c r="AJ55" i="3"/>
  <c r="AI55" i="3"/>
  <c r="AH55" i="3"/>
  <c r="AG55" i="3"/>
  <c r="AJ54" i="3"/>
  <c r="AI54" i="3"/>
  <c r="AH54" i="3"/>
  <c r="AG54" i="3"/>
  <c r="AJ53" i="3"/>
  <c r="AI53" i="3"/>
  <c r="AH53" i="3"/>
  <c r="AG53" i="3"/>
  <c r="AJ52" i="3"/>
  <c r="AI52" i="3"/>
  <c r="AH52" i="3"/>
  <c r="AH60" i="3" s="1"/>
  <c r="AG52" i="3"/>
  <c r="AG60" i="3" s="1"/>
  <c r="AJ34" i="3"/>
  <c r="AI34" i="3"/>
  <c r="AH34" i="3"/>
  <c r="AG34" i="3"/>
  <c r="AJ33" i="3"/>
  <c r="AJ69" i="3" s="1"/>
  <c r="AI33" i="3"/>
  <c r="AH33" i="3"/>
  <c r="AG33" i="3"/>
  <c r="AJ32" i="3"/>
  <c r="AI32" i="3"/>
  <c r="AH32" i="3"/>
  <c r="AG32" i="3"/>
  <c r="AJ31" i="3"/>
  <c r="AI31" i="3"/>
  <c r="AH31" i="3"/>
  <c r="AH67" i="3" s="1"/>
  <c r="AG31" i="3"/>
  <c r="AJ30" i="3"/>
  <c r="AI30" i="3"/>
  <c r="AH30" i="3"/>
  <c r="AG30" i="3"/>
  <c r="AJ29" i="3"/>
  <c r="AJ65" i="3" s="1"/>
  <c r="AI29" i="3"/>
  <c r="AH29" i="3"/>
  <c r="AG29" i="3"/>
  <c r="AJ28" i="3"/>
  <c r="AJ36" i="3" s="1"/>
  <c r="AI28" i="3"/>
  <c r="AH28" i="3"/>
  <c r="AH36" i="3" s="1"/>
  <c r="AG28" i="3"/>
  <c r="AJ15" i="3"/>
  <c r="AJ27" i="3" s="1"/>
  <c r="AJ51" i="3" s="1"/>
  <c r="AJ75" i="3" s="1"/>
  <c r="AI15" i="3"/>
  <c r="AI39" i="3" s="1"/>
  <c r="AI63" i="3" s="1"/>
  <c r="AI87" i="3" s="1"/>
  <c r="AH15" i="3"/>
  <c r="AH39" i="3" s="1"/>
  <c r="AH63" i="3" s="1"/>
  <c r="AH87" i="3" s="1"/>
  <c r="AG15" i="3"/>
  <c r="AG39" i="3" s="1"/>
  <c r="AG63" i="3" s="1"/>
  <c r="AG87" i="3" s="1"/>
  <c r="AJ10" i="3"/>
  <c r="AH10" i="3"/>
  <c r="AH82" i="3" s="1"/>
  <c r="AG10" i="3"/>
  <c r="AJ9" i="3"/>
  <c r="AJ81" i="3" s="1"/>
  <c r="AH9" i="3"/>
  <c r="AH81" i="3" s="1"/>
  <c r="AG9" i="3"/>
  <c r="AJ8" i="3"/>
  <c r="AJ80" i="3" s="1"/>
  <c r="AH8" i="3"/>
  <c r="AG8" i="3"/>
  <c r="AJ7" i="3"/>
  <c r="AH7" i="3"/>
  <c r="AG7" i="3"/>
  <c r="AJ6" i="3"/>
  <c r="AH6" i="3"/>
  <c r="AH78" i="3" s="1"/>
  <c r="AG6" i="3"/>
  <c r="AJ5" i="3"/>
  <c r="AJ77" i="3" s="1"/>
  <c r="AH5" i="3"/>
  <c r="AH77" i="3" s="1"/>
  <c r="AG5" i="3"/>
  <c r="AJ4" i="3"/>
  <c r="AH4" i="3"/>
  <c r="AG4" i="3"/>
  <c r="AJ89" i="2"/>
  <c r="AI89" i="2"/>
  <c r="AH89" i="2"/>
  <c r="AG89" i="2"/>
  <c r="AJ88" i="2"/>
  <c r="AI88" i="2"/>
  <c r="AH88" i="2"/>
  <c r="AG88" i="2"/>
  <c r="AJ58" i="2"/>
  <c r="AI58" i="2"/>
  <c r="AH58" i="2"/>
  <c r="AH82" i="2" s="1"/>
  <c r="AG58" i="2"/>
  <c r="AJ57" i="2"/>
  <c r="AI57" i="2"/>
  <c r="AH57" i="2"/>
  <c r="AG57" i="2"/>
  <c r="AJ56" i="2"/>
  <c r="AI56" i="2"/>
  <c r="AH56" i="2"/>
  <c r="AG56" i="2"/>
  <c r="AJ55" i="2"/>
  <c r="AI55" i="2"/>
  <c r="AH55" i="2"/>
  <c r="AG55" i="2"/>
  <c r="AJ54" i="2"/>
  <c r="AI54" i="2"/>
  <c r="AH54" i="2"/>
  <c r="AG54" i="2"/>
  <c r="AJ53" i="2"/>
  <c r="AI53" i="2"/>
  <c r="AH53" i="2"/>
  <c r="AG53" i="2"/>
  <c r="AJ52" i="2"/>
  <c r="AI52" i="2"/>
  <c r="AH52" i="2"/>
  <c r="AH60" i="2" s="1"/>
  <c r="AG52" i="2"/>
  <c r="AJ34" i="2"/>
  <c r="AI34" i="2"/>
  <c r="AH34" i="2"/>
  <c r="AG34" i="2"/>
  <c r="AJ33" i="2"/>
  <c r="AI33" i="2"/>
  <c r="AH33" i="2"/>
  <c r="AH69" i="2" s="1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J36" i="2" s="1"/>
  <c r="AI28" i="2"/>
  <c r="AH28" i="2"/>
  <c r="AG28" i="2"/>
  <c r="AJ15" i="2"/>
  <c r="AJ27" i="2" s="1"/>
  <c r="AJ51" i="2" s="1"/>
  <c r="AJ75" i="2" s="1"/>
  <c r="AI15" i="2"/>
  <c r="AI39" i="2" s="1"/>
  <c r="AI63" i="2" s="1"/>
  <c r="AI87" i="2" s="1"/>
  <c r="AH15" i="2"/>
  <c r="AH39" i="2" s="1"/>
  <c r="AH63" i="2" s="1"/>
  <c r="AH87" i="2" s="1"/>
  <c r="AG15" i="2"/>
  <c r="AG39" i="2" s="1"/>
  <c r="AG63" i="2" s="1"/>
  <c r="AG87" i="2" s="1"/>
  <c r="AJ9" i="2"/>
  <c r="AH9" i="2"/>
  <c r="AG9" i="2"/>
  <c r="AJ8" i="2"/>
  <c r="AH8" i="2"/>
  <c r="AG8" i="2"/>
  <c r="AJ7" i="2"/>
  <c r="AH7" i="2"/>
  <c r="AG7" i="2"/>
  <c r="AG79" i="2" s="1"/>
  <c r="AJ6" i="2"/>
  <c r="AH6" i="2"/>
  <c r="AG6" i="2"/>
  <c r="AG78" i="2" s="1"/>
  <c r="AJ5" i="2"/>
  <c r="AH5" i="2"/>
  <c r="AG5" i="2"/>
  <c r="AG77" i="2" s="1"/>
  <c r="AJ4" i="2"/>
  <c r="AH4" i="2"/>
  <c r="AG4" i="2"/>
  <c r="AF15" i="1"/>
  <c r="AF39" i="1" s="1"/>
  <c r="AF63" i="1" s="1"/>
  <c r="AF87" i="1" s="1"/>
  <c r="AG15" i="1"/>
  <c r="AG39" i="1" s="1"/>
  <c r="AG63" i="1" s="1"/>
  <c r="AG87" i="1" s="1"/>
  <c r="AH15" i="1"/>
  <c r="AH39" i="1" s="1"/>
  <c r="AH63" i="1" s="1"/>
  <c r="AH87" i="1" s="1"/>
  <c r="AI15" i="1"/>
  <c r="AI27" i="1" s="1"/>
  <c r="AI51" i="1" s="1"/>
  <c r="AI75" i="1" s="1"/>
  <c r="AE3" i="1"/>
  <c r="AE15" i="1" s="1"/>
  <c r="Z3" i="1"/>
  <c r="Z15" i="1" s="1"/>
  <c r="Z27" i="1" s="1"/>
  <c r="Z39" i="1" s="1"/>
  <c r="B2" i="2"/>
  <c r="AA22" i="3"/>
  <c r="BW22" i="3" s="1"/>
  <c r="AA21" i="3"/>
  <c r="BW21" i="3" s="1"/>
  <c r="AA20" i="3"/>
  <c r="BW20" i="3" s="1"/>
  <c r="AA19" i="3"/>
  <c r="BW19" i="3" s="1"/>
  <c r="AA18" i="3"/>
  <c r="BW18" i="3" s="1"/>
  <c r="AA17" i="3"/>
  <c r="BW17" i="3" s="1"/>
  <c r="AA16" i="3"/>
  <c r="BW16" i="3" s="1"/>
  <c r="AE89" i="3"/>
  <c r="BV89" i="3" s="1"/>
  <c r="AD89" i="3"/>
  <c r="BU89" i="3" s="1"/>
  <c r="AC89" i="3"/>
  <c r="AB89" i="3"/>
  <c r="AE88" i="3"/>
  <c r="BV88" i="3" s="1"/>
  <c r="AD88" i="3"/>
  <c r="AC88" i="3"/>
  <c r="AC90" i="3" s="1"/>
  <c r="AB88" i="3"/>
  <c r="AB90" i="3" s="1"/>
  <c r="AE58" i="3"/>
  <c r="BV58" i="3" s="1"/>
  <c r="AD58" i="3"/>
  <c r="AC58" i="3"/>
  <c r="AB58" i="3"/>
  <c r="AE57" i="3"/>
  <c r="BV57" i="3" s="1"/>
  <c r="AD57" i="3"/>
  <c r="AC57" i="3"/>
  <c r="AB57" i="3"/>
  <c r="AE56" i="3"/>
  <c r="BV56" i="3" s="1"/>
  <c r="AD56" i="3"/>
  <c r="AC56" i="3"/>
  <c r="AB56" i="3"/>
  <c r="AE55" i="3"/>
  <c r="BV55" i="3" s="1"/>
  <c r="AD55" i="3"/>
  <c r="AC55" i="3"/>
  <c r="AB55" i="3"/>
  <c r="AE54" i="3"/>
  <c r="BV54" i="3" s="1"/>
  <c r="AD54" i="3"/>
  <c r="AC54" i="3"/>
  <c r="AB54" i="3"/>
  <c r="AE53" i="3"/>
  <c r="BV53" i="3" s="1"/>
  <c r="AD53" i="3"/>
  <c r="AC53" i="3"/>
  <c r="AB53" i="3"/>
  <c r="AE52" i="3"/>
  <c r="BV52" i="3" s="1"/>
  <c r="AD52" i="3"/>
  <c r="BU52" i="3" s="1"/>
  <c r="AC52" i="3"/>
  <c r="AB52" i="3"/>
  <c r="AB46" i="3"/>
  <c r="AB45" i="3"/>
  <c r="AB44" i="3"/>
  <c r="AB43" i="3"/>
  <c r="AB42" i="3"/>
  <c r="AB41" i="3"/>
  <c r="AB40" i="3"/>
  <c r="AE34" i="3"/>
  <c r="BV34" i="3" s="1"/>
  <c r="AD34" i="3"/>
  <c r="AC34" i="3"/>
  <c r="AB34" i="3"/>
  <c r="AE33" i="3"/>
  <c r="BV33" i="3" s="1"/>
  <c r="AD33" i="3"/>
  <c r="AC33" i="3"/>
  <c r="AB33" i="3"/>
  <c r="AE32" i="3"/>
  <c r="BV32" i="3" s="1"/>
  <c r="AD32" i="3"/>
  <c r="AC32" i="3"/>
  <c r="AB32" i="3"/>
  <c r="AE31" i="3"/>
  <c r="BV31" i="3" s="1"/>
  <c r="AD31" i="3"/>
  <c r="AC31" i="3"/>
  <c r="AB31" i="3"/>
  <c r="AE30" i="3"/>
  <c r="BV30" i="3" s="1"/>
  <c r="AD30" i="3"/>
  <c r="AC30" i="3"/>
  <c r="AB30" i="3"/>
  <c r="AE29" i="3"/>
  <c r="BV29" i="3" s="1"/>
  <c r="AD29" i="3"/>
  <c r="AC29" i="3"/>
  <c r="AB29" i="3"/>
  <c r="AE28" i="3"/>
  <c r="BV28" i="3" s="1"/>
  <c r="AD28" i="3"/>
  <c r="BU28" i="3" s="1"/>
  <c r="AC28" i="3"/>
  <c r="AC36" i="3" s="1"/>
  <c r="AB28" i="3"/>
  <c r="AB36" i="3" s="1"/>
  <c r="AD22" i="3"/>
  <c r="AN22" i="3" s="1"/>
  <c r="AC22" i="3"/>
  <c r="AM22" i="3" s="1"/>
  <c r="AB22" i="3"/>
  <c r="AL22" i="3" s="1"/>
  <c r="AD21" i="3"/>
  <c r="AN21" i="3" s="1"/>
  <c r="AC21" i="3"/>
  <c r="AM21" i="3" s="1"/>
  <c r="AB21" i="3"/>
  <c r="AL21" i="3" s="1"/>
  <c r="AD20" i="3"/>
  <c r="AN20" i="3" s="1"/>
  <c r="AC20" i="3"/>
  <c r="AM20" i="3" s="1"/>
  <c r="AB20" i="3"/>
  <c r="AL20" i="3" s="1"/>
  <c r="AD19" i="3"/>
  <c r="AN19" i="3" s="1"/>
  <c r="AC19" i="3"/>
  <c r="AM19" i="3" s="1"/>
  <c r="AB19" i="3"/>
  <c r="AL19" i="3" s="1"/>
  <c r="AD18" i="3"/>
  <c r="AN18" i="3" s="1"/>
  <c r="AC18" i="3"/>
  <c r="AM18" i="3" s="1"/>
  <c r="AB18" i="3"/>
  <c r="AL18" i="3" s="1"/>
  <c r="AD17" i="3"/>
  <c r="AN17" i="3" s="1"/>
  <c r="AC17" i="3"/>
  <c r="AM17" i="3" s="1"/>
  <c r="AB17" i="3"/>
  <c r="AL17" i="3" s="1"/>
  <c r="AD16" i="3"/>
  <c r="AN16" i="3" s="1"/>
  <c r="AC16" i="3"/>
  <c r="AM16" i="3" s="1"/>
  <c r="AB16" i="3"/>
  <c r="AL16" i="3" s="1"/>
  <c r="AE10" i="3"/>
  <c r="BV10" i="3" s="1"/>
  <c r="AD10" i="3"/>
  <c r="BU10" i="3" s="1"/>
  <c r="AC10" i="3"/>
  <c r="AB10" i="3"/>
  <c r="AE9" i="3"/>
  <c r="BV9" i="3" s="1"/>
  <c r="AD9" i="3"/>
  <c r="AC9" i="3"/>
  <c r="AB9" i="3"/>
  <c r="AE8" i="3"/>
  <c r="BV8" i="3" s="1"/>
  <c r="AD8" i="3"/>
  <c r="BU8" i="3" s="1"/>
  <c r="AC8" i="3"/>
  <c r="AB8" i="3"/>
  <c r="AE7" i="3"/>
  <c r="BV7" i="3" s="1"/>
  <c r="AD7" i="3"/>
  <c r="BU7" i="3" s="1"/>
  <c r="AC7" i="3"/>
  <c r="AB7" i="3"/>
  <c r="AE6" i="3"/>
  <c r="BV6" i="3" s="1"/>
  <c r="AD6" i="3"/>
  <c r="BU6" i="3" s="1"/>
  <c r="AC6" i="3"/>
  <c r="AB6" i="3"/>
  <c r="AE5" i="3"/>
  <c r="BV5" i="3" s="1"/>
  <c r="AD5" i="3"/>
  <c r="AC5" i="3"/>
  <c r="AB5" i="3"/>
  <c r="AE4" i="3"/>
  <c r="BV4" i="3" s="1"/>
  <c r="AD4" i="3"/>
  <c r="BU4" i="3" s="1"/>
  <c r="AC4" i="3"/>
  <c r="AC76" i="3" s="1"/>
  <c r="AB4" i="3"/>
  <c r="AB76" i="3" s="1"/>
  <c r="AE89" i="2"/>
  <c r="AD89" i="2"/>
  <c r="AC89" i="2"/>
  <c r="AB89" i="2"/>
  <c r="AL89" i="2" s="1"/>
  <c r="AE88" i="2"/>
  <c r="AD88" i="2"/>
  <c r="AC88" i="2"/>
  <c r="AB88" i="2"/>
  <c r="AL88" i="2" s="1"/>
  <c r="AE58" i="2"/>
  <c r="AD58" i="2"/>
  <c r="AN58" i="2" s="1"/>
  <c r="AC58" i="2"/>
  <c r="AB58" i="2"/>
  <c r="AE57" i="2"/>
  <c r="AD57" i="2"/>
  <c r="AN57" i="2" s="1"/>
  <c r="AC57" i="2"/>
  <c r="AB57" i="2"/>
  <c r="AE56" i="2"/>
  <c r="AD56" i="2"/>
  <c r="AN56" i="2" s="1"/>
  <c r="AC56" i="2"/>
  <c r="AB56" i="2"/>
  <c r="AE55" i="2"/>
  <c r="AD55" i="2"/>
  <c r="AN55" i="2" s="1"/>
  <c r="AC55" i="2"/>
  <c r="AB55" i="2"/>
  <c r="AE54" i="2"/>
  <c r="AD54" i="2"/>
  <c r="AN54" i="2" s="1"/>
  <c r="AC54" i="2"/>
  <c r="AB54" i="2"/>
  <c r="AE53" i="2"/>
  <c r="AD53" i="2"/>
  <c r="AN53" i="2" s="1"/>
  <c r="AC53" i="2"/>
  <c r="AB53" i="2"/>
  <c r="AL53" i="2" s="1"/>
  <c r="AE52" i="2"/>
  <c r="AD52" i="2"/>
  <c r="AC52" i="2"/>
  <c r="AB52" i="2"/>
  <c r="AE34" i="2"/>
  <c r="AD34" i="2"/>
  <c r="AN34" i="2" s="1"/>
  <c r="AC34" i="2"/>
  <c r="AB34" i="2"/>
  <c r="AL34" i="2" s="1"/>
  <c r="AE33" i="2"/>
  <c r="AD33" i="2"/>
  <c r="AN33" i="2" s="1"/>
  <c r="AC33" i="2"/>
  <c r="AB33" i="2"/>
  <c r="AL33" i="2" s="1"/>
  <c r="AE32" i="2"/>
  <c r="AD32" i="2"/>
  <c r="AN32" i="2" s="1"/>
  <c r="AC32" i="2"/>
  <c r="AB32" i="2"/>
  <c r="AL32" i="2" s="1"/>
  <c r="AE31" i="2"/>
  <c r="AD31" i="2"/>
  <c r="AN31" i="2" s="1"/>
  <c r="AC31" i="2"/>
  <c r="AB31" i="2"/>
  <c r="AL31" i="2" s="1"/>
  <c r="AE30" i="2"/>
  <c r="AD30" i="2"/>
  <c r="AN30" i="2" s="1"/>
  <c r="AC30" i="2"/>
  <c r="AB30" i="2"/>
  <c r="AL30" i="2" s="1"/>
  <c r="AE29" i="2"/>
  <c r="AD29" i="2"/>
  <c r="AN29" i="2" s="1"/>
  <c r="AC29" i="2"/>
  <c r="AB29" i="2"/>
  <c r="AE28" i="2"/>
  <c r="AD28" i="2"/>
  <c r="AC28" i="2"/>
  <c r="AB28" i="2"/>
  <c r="AL28" i="2" s="1"/>
  <c r="AD22" i="2"/>
  <c r="AN22" i="2" s="1"/>
  <c r="AC22" i="2"/>
  <c r="AM22" i="2" s="1"/>
  <c r="AB22" i="2"/>
  <c r="AL22" i="2" s="1"/>
  <c r="AD21" i="2"/>
  <c r="AN21" i="2" s="1"/>
  <c r="AC21" i="2"/>
  <c r="AM21" i="2" s="1"/>
  <c r="AB21" i="2"/>
  <c r="AL21" i="2" s="1"/>
  <c r="AD20" i="2"/>
  <c r="AN20" i="2" s="1"/>
  <c r="AC20" i="2"/>
  <c r="AM20" i="2" s="1"/>
  <c r="AB20" i="2"/>
  <c r="AL20" i="2" s="1"/>
  <c r="AD19" i="2"/>
  <c r="AN19" i="2" s="1"/>
  <c r="AC19" i="2"/>
  <c r="AM19" i="2" s="1"/>
  <c r="AB19" i="2"/>
  <c r="AL19" i="2" s="1"/>
  <c r="AD18" i="2"/>
  <c r="AN18" i="2" s="1"/>
  <c r="AC18" i="2"/>
  <c r="AM18" i="2" s="1"/>
  <c r="AB18" i="2"/>
  <c r="AL18" i="2" s="1"/>
  <c r="AD17" i="2"/>
  <c r="AN17" i="2" s="1"/>
  <c r="AC17" i="2"/>
  <c r="AM17" i="2" s="1"/>
  <c r="AB17" i="2"/>
  <c r="AL17" i="2" s="1"/>
  <c r="AD16" i="2"/>
  <c r="AN16" i="2" s="1"/>
  <c r="AC16" i="2"/>
  <c r="AM16" i="2" s="1"/>
  <c r="AB16" i="2"/>
  <c r="AL16" i="2" s="1"/>
  <c r="AD82" i="2"/>
  <c r="AE9" i="2"/>
  <c r="AD9" i="2"/>
  <c r="AC9" i="2"/>
  <c r="AB9" i="2"/>
  <c r="AB81" i="2" s="1"/>
  <c r="AE8" i="2"/>
  <c r="AD8" i="2"/>
  <c r="AC8" i="2"/>
  <c r="AB8" i="2"/>
  <c r="AE7" i="2"/>
  <c r="AD7" i="2"/>
  <c r="AC7" i="2"/>
  <c r="AB7" i="2"/>
  <c r="AE6" i="2"/>
  <c r="AD6" i="2"/>
  <c r="AC6" i="2"/>
  <c r="AB6" i="2"/>
  <c r="AE5" i="2"/>
  <c r="AD5" i="2"/>
  <c r="AC5" i="2"/>
  <c r="AB5" i="2"/>
  <c r="AB77" i="2" s="1"/>
  <c r="AE4" i="2"/>
  <c r="AD4" i="2"/>
  <c r="AC4" i="2"/>
  <c r="AB4" i="2"/>
  <c r="AG77" i="3" l="1"/>
  <c r="AG81" i="3"/>
  <c r="AL53" i="3"/>
  <c r="AL54" i="3"/>
  <c r="AL55" i="3"/>
  <c r="AL56" i="3"/>
  <c r="AL57" i="3"/>
  <c r="AL58" i="3"/>
  <c r="BC113" i="2"/>
  <c r="BC112" i="2"/>
  <c r="BT112" i="2" s="1"/>
  <c r="BC59" i="2"/>
  <c r="BC108" i="2"/>
  <c r="BT108" i="2" s="1"/>
  <c r="BC109" i="2"/>
  <c r="BT109" i="2" s="1"/>
  <c r="BC110" i="2"/>
  <c r="BT110" i="2" s="1"/>
  <c r="BC111" i="2"/>
  <c r="BT111" i="2" s="1"/>
  <c r="BC107" i="2"/>
  <c r="BF59" i="2"/>
  <c r="BB59" i="2"/>
  <c r="AD90" i="3"/>
  <c r="BU90" i="3" s="1"/>
  <c r="BU88" i="3"/>
  <c r="AG27" i="3"/>
  <c r="AG51" i="3" s="1"/>
  <c r="AG75" i="3" s="1"/>
  <c r="AN52" i="3"/>
  <c r="AN88" i="3"/>
  <c r="AN89" i="3"/>
  <c r="AL28" i="3"/>
  <c r="AJ39" i="3"/>
  <c r="AJ63" i="3" s="1"/>
  <c r="AJ87" i="3" s="1"/>
  <c r="AJ76" i="3"/>
  <c r="AB64" i="3"/>
  <c r="AL88" i="3"/>
  <c r="AL89" i="3"/>
  <c r="AL4" i="3"/>
  <c r="AC64" i="3"/>
  <c r="AM88" i="3"/>
  <c r="AM89" i="3"/>
  <c r="AM4" i="3"/>
  <c r="AA46" i="2"/>
  <c r="AA43" i="2"/>
  <c r="AA49" i="2"/>
  <c r="BC34" i="2"/>
  <c r="BC46" i="2" s="1"/>
  <c r="BC30" i="2"/>
  <c r="BC42" i="2" s="1"/>
  <c r="BC24" i="2"/>
  <c r="BT24" i="2" s="1"/>
  <c r="BC20" i="2"/>
  <c r="BT20" i="2" s="1"/>
  <c r="BC16" i="2"/>
  <c r="BT16" i="2" s="1"/>
  <c r="AA44" i="2"/>
  <c r="AA40" i="2"/>
  <c r="BC21" i="2"/>
  <c r="BT21" i="2" s="1"/>
  <c r="AA48" i="2"/>
  <c r="AA42" i="2"/>
  <c r="BC33" i="2"/>
  <c r="BC45" i="2" s="1"/>
  <c r="BC29" i="2"/>
  <c r="BC41" i="2" s="1"/>
  <c r="BC23" i="2"/>
  <c r="BC19" i="2"/>
  <c r="BT19" i="2" s="1"/>
  <c r="BC17" i="2"/>
  <c r="BT17" i="2" s="1"/>
  <c r="AA45" i="2"/>
  <c r="AA41" i="2"/>
  <c r="BC36" i="2"/>
  <c r="BC48" i="2" s="1"/>
  <c r="BC32" i="2"/>
  <c r="BC44" i="2" s="1"/>
  <c r="BC28" i="2"/>
  <c r="BC40" i="2" s="1"/>
  <c r="BC22" i="2"/>
  <c r="BT22" i="2" s="1"/>
  <c r="BC18" i="2"/>
  <c r="BT18" i="2" s="1"/>
  <c r="BC35" i="2"/>
  <c r="BC47" i="2" s="1"/>
  <c r="BC31" i="2"/>
  <c r="BC43" i="2" s="1"/>
  <c r="BF35" i="2"/>
  <c r="BF47" i="2"/>
  <c r="BF44" i="2"/>
  <c r="BF40" i="2"/>
  <c r="BF46" i="2"/>
  <c r="BF43" i="2"/>
  <c r="BF45" i="2"/>
  <c r="BF41" i="2"/>
  <c r="BF42" i="2"/>
  <c r="AA119" i="2"/>
  <c r="BB11" i="2"/>
  <c r="BB35" i="2"/>
  <c r="BB47" i="2" s="1"/>
  <c r="BB23" i="2"/>
  <c r="AA118" i="2"/>
  <c r="AA123" i="2"/>
  <c r="AA122" i="2"/>
  <c r="AA121" i="2"/>
  <c r="AA120" i="2"/>
  <c r="AL29" i="3"/>
  <c r="AL30" i="3"/>
  <c r="AL31" i="3"/>
  <c r="AL32" i="3"/>
  <c r="AL33" i="3"/>
  <c r="AL34" i="3"/>
  <c r="AJ79" i="3"/>
  <c r="AJ78" i="3"/>
  <c r="AJ82" i="3"/>
  <c r="AG65" i="3"/>
  <c r="AG66" i="3"/>
  <c r="AG67" i="3"/>
  <c r="AG69" i="3"/>
  <c r="AG70" i="3"/>
  <c r="AH80" i="3"/>
  <c r="AM5" i="3"/>
  <c r="AH79" i="3"/>
  <c r="AB77" i="3"/>
  <c r="AL77" i="3" s="1"/>
  <c r="AB78" i="3"/>
  <c r="AB79" i="3"/>
  <c r="AB80" i="3"/>
  <c r="AB81" i="3"/>
  <c r="AL81" i="3" s="1"/>
  <c r="AB82" i="3"/>
  <c r="AG79" i="3"/>
  <c r="BU53" i="3"/>
  <c r="AN53" i="3"/>
  <c r="BU54" i="3"/>
  <c r="AN54" i="3"/>
  <c r="BU55" i="3"/>
  <c r="AN55" i="3"/>
  <c r="BU56" i="3"/>
  <c r="AN56" i="3"/>
  <c r="BU57" i="3"/>
  <c r="AN57" i="3"/>
  <c r="BU58" i="3"/>
  <c r="AN58" i="3"/>
  <c r="AG78" i="3"/>
  <c r="AG82" i="3"/>
  <c r="AG68" i="3"/>
  <c r="AM53" i="3"/>
  <c r="AM55" i="3"/>
  <c r="AM57" i="3"/>
  <c r="AG64" i="3"/>
  <c r="AL52" i="3"/>
  <c r="AG80" i="3"/>
  <c r="AI66" i="3"/>
  <c r="AI70" i="3"/>
  <c r="AM52" i="3"/>
  <c r="AM54" i="3"/>
  <c r="AM56" i="3"/>
  <c r="AM58" i="3"/>
  <c r="AM8" i="3"/>
  <c r="AM88" i="2"/>
  <c r="AM89" i="2"/>
  <c r="AN52" i="2"/>
  <c r="AN88" i="2"/>
  <c r="AN89" i="2"/>
  <c r="AG27" i="2"/>
  <c r="AG51" i="2" s="1"/>
  <c r="AG75" i="2" s="1"/>
  <c r="AH80" i="2"/>
  <c r="AD78" i="2"/>
  <c r="AH81" i="2"/>
  <c r="AM29" i="2"/>
  <c r="AM30" i="2"/>
  <c r="AM31" i="2"/>
  <c r="AM32" i="2"/>
  <c r="AM33" i="2"/>
  <c r="AM34" i="2"/>
  <c r="BU30" i="3"/>
  <c r="AN30" i="3"/>
  <c r="BU32" i="3"/>
  <c r="AN32" i="3"/>
  <c r="BU34" i="3"/>
  <c r="AN34" i="3"/>
  <c r="AM6" i="3"/>
  <c r="AG12" i="3"/>
  <c r="AG84" i="3" s="1"/>
  <c r="AI36" i="3"/>
  <c r="AN28" i="3"/>
  <c r="AH65" i="3"/>
  <c r="AH66" i="3"/>
  <c r="AH68" i="3"/>
  <c r="AH69" i="3"/>
  <c r="AH70" i="3"/>
  <c r="AM29" i="3"/>
  <c r="AM31" i="3"/>
  <c r="AM33" i="3"/>
  <c r="AM36" i="3"/>
  <c r="BU29" i="3"/>
  <c r="AN29" i="3"/>
  <c r="AB65" i="3"/>
  <c r="AB66" i="3"/>
  <c r="AB67" i="3"/>
  <c r="AB68" i="3"/>
  <c r="AB69" i="3"/>
  <c r="AL69" i="3" s="1"/>
  <c r="AB70" i="3"/>
  <c r="AL70" i="3" s="1"/>
  <c r="AI64" i="3"/>
  <c r="AI65" i="3"/>
  <c r="AI67" i="3"/>
  <c r="AI68" i="3"/>
  <c r="AI69" i="3"/>
  <c r="BU31" i="3"/>
  <c r="AN31" i="3"/>
  <c r="BU33" i="3"/>
  <c r="AN33" i="3"/>
  <c r="AC65" i="3"/>
  <c r="AC66" i="3"/>
  <c r="AC67" i="3"/>
  <c r="AM67" i="3" s="1"/>
  <c r="AC68" i="3"/>
  <c r="AC69" i="3"/>
  <c r="AC70" i="3"/>
  <c r="AJ12" i="3"/>
  <c r="AJ14" i="3" s="1"/>
  <c r="AG36" i="3"/>
  <c r="AL36" i="3" s="1"/>
  <c r="AJ64" i="3"/>
  <c r="AJ66" i="3"/>
  <c r="AJ67" i="3"/>
  <c r="AJ68" i="3"/>
  <c r="AJ70" i="3"/>
  <c r="AM28" i="3"/>
  <c r="AM30" i="3"/>
  <c r="AM32" i="3"/>
  <c r="AM34" i="3"/>
  <c r="AG12" i="2"/>
  <c r="AG14" i="2" s="1"/>
  <c r="AL77" i="2"/>
  <c r="AI36" i="2"/>
  <c r="AN28" i="2"/>
  <c r="AC79" i="3"/>
  <c r="AM79" i="3" s="1"/>
  <c r="AC82" i="3"/>
  <c r="AM82" i="3" s="1"/>
  <c r="AM10" i="3"/>
  <c r="AC80" i="3"/>
  <c r="AD77" i="3"/>
  <c r="BU5" i="3"/>
  <c r="AD81" i="3"/>
  <c r="BU9" i="3"/>
  <c r="AH12" i="3"/>
  <c r="AL5" i="3"/>
  <c r="AL7" i="3"/>
  <c r="AL9" i="3"/>
  <c r="AC78" i="3"/>
  <c r="AM78" i="3" s="1"/>
  <c r="AC81" i="3"/>
  <c r="AM81" i="3" s="1"/>
  <c r="AM7" i="3"/>
  <c r="AM9" i="3"/>
  <c r="AC77" i="3"/>
  <c r="AM77" i="3" s="1"/>
  <c r="AL6" i="3"/>
  <c r="AL8" i="3"/>
  <c r="AL10" i="3"/>
  <c r="BE124" i="2"/>
  <c r="BV124" i="2" s="1"/>
  <c r="BD123" i="2"/>
  <c r="BU123" i="2" s="1"/>
  <c r="BD122" i="2"/>
  <c r="BU122" i="2" s="1"/>
  <c r="BD121" i="2"/>
  <c r="BU121" i="2" s="1"/>
  <c r="BD120" i="2"/>
  <c r="BU120" i="2" s="1"/>
  <c r="BE119" i="2"/>
  <c r="BV119" i="2" s="1"/>
  <c r="BE118" i="2"/>
  <c r="BV118" i="2" s="1"/>
  <c r="BD124" i="2"/>
  <c r="BU124" i="2" s="1"/>
  <c r="BC123" i="2"/>
  <c r="BT123" i="2" s="1"/>
  <c r="BC122" i="2"/>
  <c r="BT122" i="2" s="1"/>
  <c r="BC121" i="2"/>
  <c r="BT121" i="2" s="1"/>
  <c r="BC120" i="2"/>
  <c r="BT120" i="2" s="1"/>
  <c r="BD119" i="2"/>
  <c r="BU119" i="2" s="1"/>
  <c r="BD118" i="2"/>
  <c r="BU118" i="2" s="1"/>
  <c r="BB123" i="2"/>
  <c r="BS123" i="2" s="1"/>
  <c r="BB122" i="2"/>
  <c r="BS122" i="2" s="1"/>
  <c r="BB121" i="2"/>
  <c r="BS121" i="2" s="1"/>
  <c r="BB120" i="2"/>
  <c r="BS120" i="2" s="1"/>
  <c r="BF119" i="2"/>
  <c r="BF118" i="2"/>
  <c r="BW118" i="2" s="1"/>
  <c r="BF123" i="2"/>
  <c r="BW123" i="2" s="1"/>
  <c r="BB118" i="2"/>
  <c r="BF124" i="2"/>
  <c r="BE121" i="2"/>
  <c r="BV121" i="2" s="1"/>
  <c r="BC119" i="2"/>
  <c r="BT119" i="2" s="1"/>
  <c r="BB119" i="2"/>
  <c r="BS119" i="2" s="1"/>
  <c r="BE123" i="2"/>
  <c r="BV123" i="2" s="1"/>
  <c r="BF122" i="2"/>
  <c r="BF121" i="2"/>
  <c r="BF120" i="2"/>
  <c r="BE122" i="2"/>
  <c r="BV122" i="2" s="1"/>
  <c r="BE120" i="2"/>
  <c r="BV120" i="2" s="1"/>
  <c r="BC124" i="2"/>
  <c r="BT124" i="2" s="1"/>
  <c r="BC118" i="2"/>
  <c r="BT118" i="2" s="1"/>
  <c r="AA88" i="2"/>
  <c r="BE90" i="2"/>
  <c r="BE89" i="2"/>
  <c r="BV89" i="2" s="1"/>
  <c r="BE88" i="2"/>
  <c r="BV88" i="2" s="1"/>
  <c r="AA100" i="2"/>
  <c r="AA96" i="2"/>
  <c r="AA132" i="2"/>
  <c r="AA128" i="2"/>
  <c r="BF134" i="2"/>
  <c r="BB134" i="2"/>
  <c r="BS134" i="2" s="1"/>
  <c r="BC133" i="2"/>
  <c r="BT133" i="2" s="1"/>
  <c r="BD132" i="2"/>
  <c r="BU132" i="2" s="1"/>
  <c r="BE131" i="2"/>
  <c r="BV131" i="2" s="1"/>
  <c r="BF130" i="2"/>
  <c r="BB130" i="2"/>
  <c r="BS130" i="2" s="1"/>
  <c r="BC129" i="2"/>
  <c r="BT129" i="2" s="1"/>
  <c r="BD128" i="2"/>
  <c r="BU128" i="2" s="1"/>
  <c r="BC103" i="2"/>
  <c r="BT103" i="2" s="1"/>
  <c r="BC101" i="2"/>
  <c r="BT101" i="2" s="1"/>
  <c r="BC100" i="2"/>
  <c r="BT100" i="2" s="1"/>
  <c r="BC99" i="2"/>
  <c r="BT99" i="2" s="1"/>
  <c r="BC98" i="2"/>
  <c r="BT98" i="2" s="1"/>
  <c r="BC97" i="2"/>
  <c r="BT97" i="2" s="1"/>
  <c r="BC96" i="2"/>
  <c r="BT96" i="2" s="1"/>
  <c r="BC95" i="2"/>
  <c r="BT95" i="2" s="1"/>
  <c r="BB112" i="2"/>
  <c r="BS112" i="2" s="1"/>
  <c r="BF108" i="2"/>
  <c r="BB107" i="2"/>
  <c r="BD90" i="2"/>
  <c r="BD89" i="2"/>
  <c r="BU89" i="2" s="1"/>
  <c r="BD88" i="2"/>
  <c r="BU88" i="2" s="1"/>
  <c r="AA99" i="2"/>
  <c r="AA95" i="2"/>
  <c r="AA131" i="2"/>
  <c r="BE136" i="2"/>
  <c r="BV136" i="2" s="1"/>
  <c r="BE134" i="2"/>
  <c r="BV134" i="2" s="1"/>
  <c r="BF133" i="2"/>
  <c r="BB133" i="2"/>
  <c r="BS133" i="2" s="1"/>
  <c r="BC132" i="2"/>
  <c r="BT132" i="2" s="1"/>
  <c r="BD131" i="2"/>
  <c r="BU131" i="2" s="1"/>
  <c r="BE130" i="2"/>
  <c r="BV130" i="2" s="1"/>
  <c r="BF129" i="2"/>
  <c r="BB129" i="2"/>
  <c r="BS129" i="2" s="1"/>
  <c r="BC128" i="2"/>
  <c r="BT128" i="2" s="1"/>
  <c r="BF103" i="2"/>
  <c r="BB103" i="2"/>
  <c r="BS103" i="2" s="1"/>
  <c r="BF101" i="2"/>
  <c r="BB101" i="2"/>
  <c r="BS101" i="2" s="1"/>
  <c r="BF100" i="2"/>
  <c r="BW100" i="2" s="1"/>
  <c r="BB100" i="2"/>
  <c r="BS100" i="2" s="1"/>
  <c r="BF99" i="2"/>
  <c r="BB99" i="2"/>
  <c r="BS99" i="2" s="1"/>
  <c r="BF98" i="2"/>
  <c r="BB98" i="2"/>
  <c r="BS98" i="2" s="1"/>
  <c r="BF97" i="2"/>
  <c r="BB97" i="2"/>
  <c r="BS97" i="2" s="1"/>
  <c r="BF96" i="2"/>
  <c r="BB96" i="2"/>
  <c r="BS96" i="2" s="1"/>
  <c r="BF95" i="2"/>
  <c r="BB95" i="2"/>
  <c r="BS95" i="2" s="1"/>
  <c r="BF109" i="2"/>
  <c r="BB108" i="2"/>
  <c r="BS108" i="2" s="1"/>
  <c r="BB90" i="2"/>
  <c r="BB89" i="2"/>
  <c r="BS89" i="2" s="1"/>
  <c r="BB88" i="2"/>
  <c r="BS88" i="2" s="1"/>
  <c r="AA101" i="2"/>
  <c r="AA133" i="2"/>
  <c r="BC136" i="2"/>
  <c r="BT136" i="2" s="1"/>
  <c r="BD133" i="2"/>
  <c r="BU133" i="2" s="1"/>
  <c r="BF131" i="2"/>
  <c r="BC130" i="2"/>
  <c r="BT130" i="2" s="1"/>
  <c r="BE128" i="2"/>
  <c r="BV128" i="2" s="1"/>
  <c r="BE103" i="2"/>
  <c r="BV103" i="2" s="1"/>
  <c r="BE100" i="2"/>
  <c r="BV100" i="2" s="1"/>
  <c r="BE98" i="2"/>
  <c r="BV98" i="2" s="1"/>
  <c r="BE96" i="2"/>
  <c r="BV96" i="2" s="1"/>
  <c r="BF110" i="2"/>
  <c r="AA58" i="2"/>
  <c r="AA54" i="2"/>
  <c r="BD60" i="2"/>
  <c r="BD58" i="2"/>
  <c r="BD57" i="2"/>
  <c r="BD56" i="2"/>
  <c r="BU56" i="2" s="1"/>
  <c r="BD55" i="2"/>
  <c r="BD54" i="2"/>
  <c r="BD53" i="2"/>
  <c r="BD52" i="2"/>
  <c r="BU52" i="2" s="1"/>
  <c r="BF89" i="2"/>
  <c r="AA129" i="2"/>
  <c r="BE132" i="2"/>
  <c r="BV132" i="2" s="1"/>
  <c r="BE101" i="2"/>
  <c r="BV101" i="2" s="1"/>
  <c r="BE95" i="2"/>
  <c r="BV95" i="2" s="1"/>
  <c r="BF111" i="2"/>
  <c r="AA52" i="2"/>
  <c r="BF60" i="2"/>
  <c r="BF58" i="2"/>
  <c r="BB57" i="2"/>
  <c r="BB56" i="2"/>
  <c r="AA89" i="2"/>
  <c r="AA98" i="2"/>
  <c r="AA130" i="2"/>
  <c r="BD134" i="2"/>
  <c r="BU134" i="2" s="1"/>
  <c r="BF132" i="2"/>
  <c r="BC131" i="2"/>
  <c r="BT131" i="2" s="1"/>
  <c r="BE129" i="2"/>
  <c r="BV129" i="2" s="1"/>
  <c r="BB128" i="2"/>
  <c r="BS128" i="2" s="1"/>
  <c r="BD103" i="2"/>
  <c r="BU103" i="2" s="1"/>
  <c r="BD100" i="2"/>
  <c r="BU100" i="2" s="1"/>
  <c r="BD98" i="2"/>
  <c r="BU98" i="2" s="1"/>
  <c r="BD96" i="2"/>
  <c r="BU96" i="2" s="1"/>
  <c r="BF112" i="2"/>
  <c r="BB110" i="2"/>
  <c r="BS110" i="2" s="1"/>
  <c r="BF107" i="2"/>
  <c r="AA57" i="2"/>
  <c r="AA53" i="2"/>
  <c r="BC60" i="2"/>
  <c r="BT60" i="2" s="1"/>
  <c r="BC58" i="2"/>
  <c r="BT58" i="2" s="1"/>
  <c r="BC57" i="2"/>
  <c r="BT57" i="2" s="1"/>
  <c r="BC56" i="2"/>
  <c r="BT56" i="2" s="1"/>
  <c r="BC55" i="2"/>
  <c r="BT55" i="2" s="1"/>
  <c r="BC54" i="2"/>
  <c r="BT54" i="2" s="1"/>
  <c r="BC53" i="2"/>
  <c r="BT53" i="2" s="1"/>
  <c r="BC52" i="2"/>
  <c r="BT52" i="2" s="1"/>
  <c r="BF90" i="2"/>
  <c r="AI8" i="5" s="1"/>
  <c r="AK8" i="5" s="1"/>
  <c r="BF88" i="2"/>
  <c r="AA97" i="2"/>
  <c r="BC134" i="2"/>
  <c r="BT134" i="2" s="1"/>
  <c r="BB131" i="2"/>
  <c r="BS131" i="2" s="1"/>
  <c r="BD129" i="2"/>
  <c r="BU129" i="2" s="1"/>
  <c r="BE99" i="2"/>
  <c r="BV99" i="2" s="1"/>
  <c r="BE97" i="2"/>
  <c r="BV97" i="2" s="1"/>
  <c r="BB109" i="2"/>
  <c r="BS109" i="2" s="1"/>
  <c r="AA56" i="2"/>
  <c r="BB60" i="2"/>
  <c r="BB58" i="2"/>
  <c r="BS58" i="2" s="1"/>
  <c r="BF57" i="2"/>
  <c r="BF56" i="2"/>
  <c r="BC88" i="2"/>
  <c r="BT88" i="2" s="1"/>
  <c r="AA134" i="2"/>
  <c r="BD130" i="2"/>
  <c r="BU130" i="2" s="1"/>
  <c r="AA55" i="2"/>
  <c r="BE58" i="2"/>
  <c r="BV58" i="2" s="1"/>
  <c r="BE56" i="2"/>
  <c r="BV56" i="2" s="1"/>
  <c r="BB55" i="2"/>
  <c r="BB54" i="2"/>
  <c r="BB53" i="2"/>
  <c r="BB52" i="2"/>
  <c r="BS52" i="2" s="1"/>
  <c r="BE54" i="2"/>
  <c r="BV54" i="2" s="1"/>
  <c r="BD136" i="2"/>
  <c r="BU136" i="2" s="1"/>
  <c r="BF128" i="2"/>
  <c r="BD99" i="2"/>
  <c r="BU99" i="2" s="1"/>
  <c r="BD95" i="2"/>
  <c r="BU95" i="2" s="1"/>
  <c r="BB111" i="2"/>
  <c r="BS111" i="2" s="1"/>
  <c r="BE52" i="2"/>
  <c r="BV52" i="2" s="1"/>
  <c r="BC90" i="2"/>
  <c r="BT90" i="2" s="1"/>
  <c r="BE133" i="2"/>
  <c r="BV133" i="2" s="1"/>
  <c r="BE60" i="2"/>
  <c r="BE57" i="2"/>
  <c r="BV57" i="2" s="1"/>
  <c r="BF55" i="2"/>
  <c r="BF54" i="2"/>
  <c r="BF53" i="2"/>
  <c r="BF52" i="2"/>
  <c r="BC89" i="2"/>
  <c r="BT89" i="2" s="1"/>
  <c r="BB132" i="2"/>
  <c r="BS132" i="2" s="1"/>
  <c r="BD101" i="2"/>
  <c r="BU101" i="2" s="1"/>
  <c r="BD97" i="2"/>
  <c r="BU97" i="2" s="1"/>
  <c r="BE55" i="2"/>
  <c r="BV55" i="2" s="1"/>
  <c r="BE53" i="2"/>
  <c r="BV53" i="2" s="1"/>
  <c r="BE34" i="2"/>
  <c r="BE32" i="2"/>
  <c r="BV32" i="2" s="1"/>
  <c r="BD31" i="2"/>
  <c r="BU31" i="2" s="1"/>
  <c r="BF30" i="2"/>
  <c r="BB30" i="2"/>
  <c r="BB42" i="2" s="1"/>
  <c r="BS42" i="2" s="1"/>
  <c r="BE29" i="2"/>
  <c r="BB24" i="2"/>
  <c r="BF20" i="2"/>
  <c r="BB19" i="2"/>
  <c r="BS19" i="2" s="1"/>
  <c r="BF16" i="2"/>
  <c r="AA34" i="2"/>
  <c r="AA30" i="2"/>
  <c r="BF36" i="2"/>
  <c r="BB36" i="2"/>
  <c r="BD34" i="2"/>
  <c r="BU34" i="2" s="1"/>
  <c r="BF33" i="2"/>
  <c r="BB33" i="2"/>
  <c r="BB45" i="2" s="1"/>
  <c r="BS45" i="2" s="1"/>
  <c r="BD32" i="2"/>
  <c r="BE30" i="2"/>
  <c r="BD29" i="2"/>
  <c r="BU29" i="2" s="1"/>
  <c r="BF28" i="2"/>
  <c r="BB28" i="2"/>
  <c r="BB40" i="2" s="1"/>
  <c r="BS40" i="2" s="1"/>
  <c r="BF21" i="2"/>
  <c r="BB20" i="2"/>
  <c r="BS20" i="2" s="1"/>
  <c r="BF17" i="2"/>
  <c r="BB16" i="2"/>
  <c r="BS16" i="2" s="1"/>
  <c r="AA33" i="2"/>
  <c r="AA29" i="2"/>
  <c r="BE36" i="2"/>
  <c r="BE72" i="2" s="1"/>
  <c r="BE33" i="2"/>
  <c r="BF31" i="2"/>
  <c r="BB31" i="2"/>
  <c r="BB43" i="2" s="1"/>
  <c r="BS43" i="2" s="1"/>
  <c r="BD30" i="2"/>
  <c r="BU30" i="2" s="1"/>
  <c r="BE28" i="2"/>
  <c r="BF22" i="2"/>
  <c r="BB21" i="2"/>
  <c r="BS21" i="2" s="1"/>
  <c r="BF18" i="2"/>
  <c r="BB17" i="2"/>
  <c r="BS17" i="2" s="1"/>
  <c r="AA32" i="2"/>
  <c r="BD36" i="2"/>
  <c r="BF32" i="2"/>
  <c r="BF24" i="2"/>
  <c r="AI7" i="5" s="1"/>
  <c r="AK7" i="5" s="1"/>
  <c r="BB18" i="2"/>
  <c r="BS18" i="2" s="1"/>
  <c r="AA31" i="2"/>
  <c r="BD33" i="2"/>
  <c r="BU33" i="2" s="1"/>
  <c r="BF19" i="2"/>
  <c r="BF34" i="2"/>
  <c r="BB32" i="2"/>
  <c r="BB44" i="2" s="1"/>
  <c r="BS44" i="2" s="1"/>
  <c r="BF29" i="2"/>
  <c r="BB22" i="2"/>
  <c r="BS22" i="2" s="1"/>
  <c r="BB34" i="2"/>
  <c r="BB46" i="2" s="1"/>
  <c r="BS46" i="2" s="1"/>
  <c r="BE31" i="2"/>
  <c r="BV31" i="2" s="1"/>
  <c r="BB29" i="2"/>
  <c r="BB41" i="2" s="1"/>
  <c r="BS41" i="2" s="1"/>
  <c r="BD28" i="2"/>
  <c r="BC13" i="2"/>
  <c r="BT13" i="2" s="1"/>
  <c r="BC12" i="2"/>
  <c r="BT12" i="2" s="1"/>
  <c r="BF10" i="2"/>
  <c r="BB10" i="2"/>
  <c r="BE9" i="2"/>
  <c r="BV9" i="2" s="1"/>
  <c r="BD8" i="2"/>
  <c r="BU8" i="2" s="1"/>
  <c r="BD7" i="2"/>
  <c r="BU7" i="2" s="1"/>
  <c r="BC6" i="2"/>
  <c r="BT6" i="2" s="1"/>
  <c r="BF5" i="2"/>
  <c r="BB5" i="2"/>
  <c r="BE4" i="2"/>
  <c r="BE5" i="2"/>
  <c r="BD13" i="2"/>
  <c r="BU13" i="2" s="1"/>
  <c r="BB9" i="2"/>
  <c r="BE8" i="2"/>
  <c r="BE7" i="2"/>
  <c r="BV7" i="2" s="1"/>
  <c r="BB4" i="2"/>
  <c r="BF13" i="2"/>
  <c r="BB13" i="2"/>
  <c r="BS13" i="2" s="1"/>
  <c r="BF12" i="2"/>
  <c r="BB12" i="2"/>
  <c r="BE10" i="2"/>
  <c r="BD9" i="2"/>
  <c r="BU9" i="2" s="1"/>
  <c r="BC8" i="2"/>
  <c r="BT8" i="2" s="1"/>
  <c r="BC7" i="2"/>
  <c r="BT7" i="2" s="1"/>
  <c r="BF6" i="2"/>
  <c r="BB6" i="2"/>
  <c r="BD4" i="2"/>
  <c r="BU4" i="2" s="1"/>
  <c r="BC5" i="2"/>
  <c r="BT5" i="2" s="1"/>
  <c r="BF4" i="2"/>
  <c r="BE13" i="2"/>
  <c r="BV13" i="2" s="1"/>
  <c r="BE12" i="2"/>
  <c r="BD10" i="2"/>
  <c r="BU10" i="2" s="1"/>
  <c r="BC9" i="2"/>
  <c r="BT9" i="2" s="1"/>
  <c r="BF8" i="2"/>
  <c r="BB8" i="2"/>
  <c r="BF7" i="2"/>
  <c r="BB7" i="2"/>
  <c r="BE6" i="2"/>
  <c r="BD5" i="2"/>
  <c r="BU5" i="2" s="1"/>
  <c r="BC4" i="2"/>
  <c r="BT4" i="2" s="1"/>
  <c r="BD12" i="2"/>
  <c r="BU12" i="2" s="1"/>
  <c r="BT10" i="2"/>
  <c r="BF9" i="2"/>
  <c r="BD6" i="2"/>
  <c r="BU6" i="2" s="1"/>
  <c r="AA9" i="2"/>
  <c r="AA5" i="2"/>
  <c r="AA8" i="2"/>
  <c r="AA4" i="2"/>
  <c r="AA10" i="2"/>
  <c r="AA6" i="2"/>
  <c r="AA13" i="2"/>
  <c r="AA7" i="2"/>
  <c r="BW7" i="2" s="1"/>
  <c r="BF3" i="2"/>
  <c r="BB136" i="2"/>
  <c r="BS136" i="2" s="1"/>
  <c r="BF136" i="2"/>
  <c r="AH12" i="2"/>
  <c r="AH14" i="2" s="1"/>
  <c r="AJ12" i="2"/>
  <c r="AJ14" i="2" s="1"/>
  <c r="AO53" i="2"/>
  <c r="AO54" i="2"/>
  <c r="AO57" i="2"/>
  <c r="AO5" i="2"/>
  <c r="AO9" i="2"/>
  <c r="AO28" i="2"/>
  <c r="AO29" i="2"/>
  <c r="AO32" i="2"/>
  <c r="AO33" i="2"/>
  <c r="AO4" i="3"/>
  <c r="AO8" i="3"/>
  <c r="AO31" i="3"/>
  <c r="AO52" i="3"/>
  <c r="AO56" i="3"/>
  <c r="AO89" i="3"/>
  <c r="AF7" i="3"/>
  <c r="AK7" i="3" s="1"/>
  <c r="BW4" i="3"/>
  <c r="BF3" i="3"/>
  <c r="AO5" i="3"/>
  <c r="AO9" i="3"/>
  <c r="AO28" i="3"/>
  <c r="AO32" i="3"/>
  <c r="AO53" i="3"/>
  <c r="AO57" i="3"/>
  <c r="AO7" i="2"/>
  <c r="AO30" i="2"/>
  <c r="AO34" i="2"/>
  <c r="AO55" i="2"/>
  <c r="AO88" i="2"/>
  <c r="AO6" i="3"/>
  <c r="AO10" i="3"/>
  <c r="AO29" i="3"/>
  <c r="AO33" i="3"/>
  <c r="AO54" i="3"/>
  <c r="AO58" i="3"/>
  <c r="AA109" i="3"/>
  <c r="BW109" i="3" s="1"/>
  <c r="AA107" i="3"/>
  <c r="BW107" i="3" s="1"/>
  <c r="AA112" i="3"/>
  <c r="BW112" i="3" s="1"/>
  <c r="AA110" i="3"/>
  <c r="BW110" i="3" s="1"/>
  <c r="AA108" i="3"/>
  <c r="BW108" i="3" s="1"/>
  <c r="AA111" i="3"/>
  <c r="BW111" i="3" s="1"/>
  <c r="AO4" i="2"/>
  <c r="AO8" i="2"/>
  <c r="AO31" i="2"/>
  <c r="AO52" i="2"/>
  <c r="AO56" i="2"/>
  <c r="AO89" i="2"/>
  <c r="AO30" i="3"/>
  <c r="AO34" i="3"/>
  <c r="AO55" i="3"/>
  <c r="AO88" i="3"/>
  <c r="AF31" i="3"/>
  <c r="AK31" i="3" s="1"/>
  <c r="AF130" i="2"/>
  <c r="AF132" i="2"/>
  <c r="AF131" i="2"/>
  <c r="AF134" i="2"/>
  <c r="AF129" i="2"/>
  <c r="AF133" i="2"/>
  <c r="AF128" i="2"/>
  <c r="AF21" i="2"/>
  <c r="AF16" i="2"/>
  <c r="AF22" i="2"/>
  <c r="AF19" i="2"/>
  <c r="AF18" i="2"/>
  <c r="AF20" i="2"/>
  <c r="AF17" i="2"/>
  <c r="AO13" i="2"/>
  <c r="AO10" i="2"/>
  <c r="AF130" i="3"/>
  <c r="AK130" i="3" s="1"/>
  <c r="AF129" i="3"/>
  <c r="AK129" i="3" s="1"/>
  <c r="AF131" i="3"/>
  <c r="AK131" i="3" s="1"/>
  <c r="AF132" i="3"/>
  <c r="AK132" i="3" s="1"/>
  <c r="AF134" i="3"/>
  <c r="AK134" i="3" s="1"/>
  <c r="AF128" i="3"/>
  <c r="AF133" i="3"/>
  <c r="AK133" i="3" s="1"/>
  <c r="AF18" i="3"/>
  <c r="AK18" i="3" s="1"/>
  <c r="AF20" i="3"/>
  <c r="AK20" i="3" s="1"/>
  <c r="AF21" i="3"/>
  <c r="AK21" i="3" s="1"/>
  <c r="AF16" i="3"/>
  <c r="AK16" i="3" s="1"/>
  <c r="AF17" i="3"/>
  <c r="AK17" i="3" s="1"/>
  <c r="AF22" i="3"/>
  <c r="AK22" i="3" s="1"/>
  <c r="AF19" i="3"/>
  <c r="AK19" i="3" s="1"/>
  <c r="AO13" i="3"/>
  <c r="AE78" i="2"/>
  <c r="AO6" i="2"/>
  <c r="AE82" i="2"/>
  <c r="AO58" i="2"/>
  <c r="AE79" i="3"/>
  <c r="AO79" i="3" s="1"/>
  <c r="AO7" i="3"/>
  <c r="AE76" i="2"/>
  <c r="AE77" i="2"/>
  <c r="AE81" i="2"/>
  <c r="AE36" i="3"/>
  <c r="AE64" i="3"/>
  <c r="AE68" i="3"/>
  <c r="AE78" i="3"/>
  <c r="AE82" i="3"/>
  <c r="AO82" i="3" s="1"/>
  <c r="AE65" i="3"/>
  <c r="AO65" i="3" s="1"/>
  <c r="AE69" i="3"/>
  <c r="AO69" i="3" s="1"/>
  <c r="AA76" i="3"/>
  <c r="BW76" i="3" s="1"/>
  <c r="AA80" i="3"/>
  <c r="BW80" i="3" s="1"/>
  <c r="AE81" i="3"/>
  <c r="AO81" i="3" s="1"/>
  <c r="AE76" i="3"/>
  <c r="AO76" i="3" s="1"/>
  <c r="AE80" i="3"/>
  <c r="AO80" i="3" s="1"/>
  <c r="AE77" i="3"/>
  <c r="AO77" i="3" s="1"/>
  <c r="AE66" i="3"/>
  <c r="AE70" i="3"/>
  <c r="AE67" i="3"/>
  <c r="AE90" i="3"/>
  <c r="AE90" i="2"/>
  <c r="AF13" i="2"/>
  <c r="AI82" i="2"/>
  <c r="AN82" i="2" s="1"/>
  <c r="AN10" i="2"/>
  <c r="AF10" i="2"/>
  <c r="AN13" i="2"/>
  <c r="AF13" i="3"/>
  <c r="AK13" i="3" s="1"/>
  <c r="AN13" i="3"/>
  <c r="AN8" i="3"/>
  <c r="AN4" i="3"/>
  <c r="AI82" i="3"/>
  <c r="AI78" i="3"/>
  <c r="AN9" i="3"/>
  <c r="AN7" i="3"/>
  <c r="AI81" i="3"/>
  <c r="AI77" i="3"/>
  <c r="AN5" i="3"/>
  <c r="AI79" i="3"/>
  <c r="AN10" i="3"/>
  <c r="AN6" i="3"/>
  <c r="AI80" i="3"/>
  <c r="AI76" i="3"/>
  <c r="AA22" i="2"/>
  <c r="AN7" i="2"/>
  <c r="AI81" i="2"/>
  <c r="AI77" i="2"/>
  <c r="AN8" i="2"/>
  <c r="AN6" i="2"/>
  <c r="AI80" i="2"/>
  <c r="AN9" i="2"/>
  <c r="AN5" i="2"/>
  <c r="AI79" i="2"/>
  <c r="AN4" i="2"/>
  <c r="AA17" i="2"/>
  <c r="AA18" i="2"/>
  <c r="AA21" i="2"/>
  <c r="AF119" i="2"/>
  <c r="AD12" i="3"/>
  <c r="AA65" i="3"/>
  <c r="BW65" i="3" s="1"/>
  <c r="AD66" i="3"/>
  <c r="AA69" i="3"/>
  <c r="BW69" i="3" s="1"/>
  <c r="AD70" i="3"/>
  <c r="AN70" i="3" s="1"/>
  <c r="AA78" i="3"/>
  <c r="BW78" i="3" s="1"/>
  <c r="AD79" i="3"/>
  <c r="AA79" i="3"/>
  <c r="BW79" i="3" s="1"/>
  <c r="AD80" i="3"/>
  <c r="AA82" i="3"/>
  <c r="BW82" i="3" s="1"/>
  <c r="AF124" i="3"/>
  <c r="AK124" i="3" s="1"/>
  <c r="AF122" i="3"/>
  <c r="AK122" i="3" s="1"/>
  <c r="AF123" i="3"/>
  <c r="AK123" i="3" s="1"/>
  <c r="AF120" i="3"/>
  <c r="AK120" i="3" s="1"/>
  <c r="AF118" i="3"/>
  <c r="AK118" i="3" s="1"/>
  <c r="AF121" i="3"/>
  <c r="AK121" i="3" s="1"/>
  <c r="AF119" i="3"/>
  <c r="AK119" i="3" s="1"/>
  <c r="AF55" i="3"/>
  <c r="AF120" i="2"/>
  <c r="AK120" i="2" s="1"/>
  <c r="AF121" i="2"/>
  <c r="AG64" i="2"/>
  <c r="AI76" i="2"/>
  <c r="AI78" i="2"/>
  <c r="AF4" i="2"/>
  <c r="AF118" i="2"/>
  <c r="AF122" i="2"/>
  <c r="AF123" i="2"/>
  <c r="AF124" i="2"/>
  <c r="AG68" i="2"/>
  <c r="AG69" i="2"/>
  <c r="AJ69" i="2"/>
  <c r="AD77" i="2"/>
  <c r="AB79" i="2"/>
  <c r="AL79" i="2" s="1"/>
  <c r="AE80" i="2"/>
  <c r="AD81" i="2"/>
  <c r="AH65" i="2"/>
  <c r="AH66" i="2"/>
  <c r="AH67" i="2"/>
  <c r="AJ65" i="2"/>
  <c r="AE67" i="2"/>
  <c r="AD68" i="2"/>
  <c r="AJ77" i="2"/>
  <c r="AJ78" i="2"/>
  <c r="AJ79" i="2"/>
  <c r="AJ80" i="2"/>
  <c r="AJ81" i="2"/>
  <c r="AJ82" i="2"/>
  <c r="AI66" i="2"/>
  <c r="AI70" i="2"/>
  <c r="AI39" i="1"/>
  <c r="AI63" i="1" s="1"/>
  <c r="AI87" i="1" s="1"/>
  <c r="AH27" i="1"/>
  <c r="AH51" i="1" s="1"/>
  <c r="AH75" i="1" s="1"/>
  <c r="AF4" i="3"/>
  <c r="AK4" i="3" s="1"/>
  <c r="AF112" i="3"/>
  <c r="AF109" i="3"/>
  <c r="AF101" i="3"/>
  <c r="AK101" i="3" s="1"/>
  <c r="AF96" i="3"/>
  <c r="AK96" i="3" s="1"/>
  <c r="AF114" i="3"/>
  <c r="AF99" i="3"/>
  <c r="AK99" i="3" s="1"/>
  <c r="AF97" i="3"/>
  <c r="AK97" i="3" s="1"/>
  <c r="AF110" i="3"/>
  <c r="AF107" i="3"/>
  <c r="AF95" i="3"/>
  <c r="AF100" i="3"/>
  <c r="AK100" i="3" s="1"/>
  <c r="AF111" i="3"/>
  <c r="AF108" i="3"/>
  <c r="AF98" i="3"/>
  <c r="AK98" i="3" s="1"/>
  <c r="AA114" i="3"/>
  <c r="BW114" i="3" s="1"/>
  <c r="AG27" i="1"/>
  <c r="AG51" i="1" s="1"/>
  <c r="AG75" i="1" s="1"/>
  <c r="AF27" i="1"/>
  <c r="AF51" i="1" s="1"/>
  <c r="AF75" i="1" s="1"/>
  <c r="AB76" i="2"/>
  <c r="AL4" i="2"/>
  <c r="AC79" i="2"/>
  <c r="AM7" i="2"/>
  <c r="AB80" i="2"/>
  <c r="AL8" i="2"/>
  <c r="AC36" i="2"/>
  <c r="AM28" i="2"/>
  <c r="AB36" i="2"/>
  <c r="AL29" i="2"/>
  <c r="AC65" i="2"/>
  <c r="AM53" i="2"/>
  <c r="AB66" i="2"/>
  <c r="AL54" i="2"/>
  <c r="AC69" i="2"/>
  <c r="AM69" i="2" s="1"/>
  <c r="AM57" i="2"/>
  <c r="AB70" i="2"/>
  <c r="AL58" i="2"/>
  <c r="AC76" i="2"/>
  <c r="AM4" i="2"/>
  <c r="AC80" i="2"/>
  <c r="AM80" i="2" s="1"/>
  <c r="AM8" i="2"/>
  <c r="AE36" i="2"/>
  <c r="AE64" i="2"/>
  <c r="AD65" i="2"/>
  <c r="AC66" i="2"/>
  <c r="AM54" i="2"/>
  <c r="AB67" i="2"/>
  <c r="AE68" i="2"/>
  <c r="AD69" i="2"/>
  <c r="AC70" i="2"/>
  <c r="AM58" i="2"/>
  <c r="AL5" i="2"/>
  <c r="AC77" i="2"/>
  <c r="AM5" i="2"/>
  <c r="AB78" i="2"/>
  <c r="AL78" i="2" s="1"/>
  <c r="AL6" i="2"/>
  <c r="AE79" i="2"/>
  <c r="AD80" i="2"/>
  <c r="AN80" i="2" s="1"/>
  <c r="AC81" i="2"/>
  <c r="AM81" i="2" s="1"/>
  <c r="AM9" i="2"/>
  <c r="AB82" i="2"/>
  <c r="AB64" i="2"/>
  <c r="AL52" i="2"/>
  <c r="AE65" i="2"/>
  <c r="AC67" i="2"/>
  <c r="AM55" i="2"/>
  <c r="AB68" i="2"/>
  <c r="AL56" i="2"/>
  <c r="AE69" i="2"/>
  <c r="AB90" i="2"/>
  <c r="AL7" i="2"/>
  <c r="AL55" i="2"/>
  <c r="AC78" i="2"/>
  <c r="AM6" i="2"/>
  <c r="AC82" i="2"/>
  <c r="AM82" i="2" s="1"/>
  <c r="AC64" i="2"/>
  <c r="AM52" i="2"/>
  <c r="AB65" i="2"/>
  <c r="AE66" i="2"/>
  <c r="AC68" i="2"/>
  <c r="AM56" i="2"/>
  <c r="AB69" i="2"/>
  <c r="AE70" i="2"/>
  <c r="AF89" i="2"/>
  <c r="AA112" i="2"/>
  <c r="AA110" i="2"/>
  <c r="AF108" i="2"/>
  <c r="AF100" i="2"/>
  <c r="AF95" i="2"/>
  <c r="AF101" i="2"/>
  <c r="AF98" i="2"/>
  <c r="AF96" i="2"/>
  <c r="AF112" i="2"/>
  <c r="AA109" i="2"/>
  <c r="AA107" i="2"/>
  <c r="AF99" i="2"/>
  <c r="AA114" i="2"/>
  <c r="AF111" i="2"/>
  <c r="AA108" i="2"/>
  <c r="AF97" i="2"/>
  <c r="AA111" i="2"/>
  <c r="AF109" i="2"/>
  <c r="AF107" i="2"/>
  <c r="AF110" i="2"/>
  <c r="AF114" i="2"/>
  <c r="AF56" i="2"/>
  <c r="AF52" i="2"/>
  <c r="AF32" i="2"/>
  <c r="AF28" i="2"/>
  <c r="AF8" i="2"/>
  <c r="AL9" i="2"/>
  <c r="AL57" i="2"/>
  <c r="AI64" i="2"/>
  <c r="AI65" i="2"/>
  <c r="AI67" i="2"/>
  <c r="AH68" i="2"/>
  <c r="AH70" i="2"/>
  <c r="AH77" i="2"/>
  <c r="AH78" i="2"/>
  <c r="AH79" i="2"/>
  <c r="AG80" i="2"/>
  <c r="AG81" i="2"/>
  <c r="AL81" i="2" s="1"/>
  <c r="AG82" i="2"/>
  <c r="AG36" i="2"/>
  <c r="AJ64" i="2"/>
  <c r="AJ66" i="2"/>
  <c r="AJ67" i="2"/>
  <c r="AI68" i="2"/>
  <c r="AI69" i="2"/>
  <c r="AH36" i="2"/>
  <c r="AH72" i="2" s="1"/>
  <c r="AG70" i="2"/>
  <c r="AJ39" i="2"/>
  <c r="AJ63" i="2" s="1"/>
  <c r="AJ87" i="2" s="1"/>
  <c r="AG60" i="2"/>
  <c r="AG65" i="2"/>
  <c r="AG66" i="2"/>
  <c r="AG67" i="2"/>
  <c r="AJ68" i="2"/>
  <c r="AJ70" i="2"/>
  <c r="AC90" i="2"/>
  <c r="AE39" i="1"/>
  <c r="AE63" i="1" s="1"/>
  <c r="AE87" i="1" s="1"/>
  <c r="AE27" i="1"/>
  <c r="AE51" i="1" s="1"/>
  <c r="AE75" i="1" s="1"/>
  <c r="AF9" i="2"/>
  <c r="AF29" i="2"/>
  <c r="AF33" i="2"/>
  <c r="AF53" i="2"/>
  <c r="AF57" i="2"/>
  <c r="AF3" i="3"/>
  <c r="AF15" i="3" s="1"/>
  <c r="AF27" i="3" s="1"/>
  <c r="AF51" i="3" s="1"/>
  <c r="AF75" i="3" s="1"/>
  <c r="AF8" i="3"/>
  <c r="AK8" i="3" s="1"/>
  <c r="AF28" i="3"/>
  <c r="AK28" i="3" s="1"/>
  <c r="AF32" i="3"/>
  <c r="AK32" i="3" s="1"/>
  <c r="AF52" i="3"/>
  <c r="AK52" i="3" s="1"/>
  <c r="AF56" i="3"/>
  <c r="AK56" i="3" s="1"/>
  <c r="AA3" i="2"/>
  <c r="AA15" i="2" s="1"/>
  <c r="AA27" i="2" s="1"/>
  <c r="AA39" i="2" s="1"/>
  <c r="AA51" i="2" s="1"/>
  <c r="AA63" i="2" s="1"/>
  <c r="AA75" i="2" s="1"/>
  <c r="AA87" i="2" s="1"/>
  <c r="AA19" i="2"/>
  <c r="AF6" i="2"/>
  <c r="AF30" i="2"/>
  <c r="AF34" i="2"/>
  <c r="AF54" i="2"/>
  <c r="AF58" i="2"/>
  <c r="AF88" i="2"/>
  <c r="AF5" i="3"/>
  <c r="AK5" i="3" s="1"/>
  <c r="AF9" i="3"/>
  <c r="AK9" i="3" s="1"/>
  <c r="AF29" i="3"/>
  <c r="AK29" i="3" s="1"/>
  <c r="AF33" i="3"/>
  <c r="AK33" i="3" s="1"/>
  <c r="AF53" i="3"/>
  <c r="AF57" i="3"/>
  <c r="AF88" i="3"/>
  <c r="AK88" i="3" s="1"/>
  <c r="AA3" i="3"/>
  <c r="AF5" i="2"/>
  <c r="AA16" i="2"/>
  <c r="AA20" i="2"/>
  <c r="AF3" i="2"/>
  <c r="AF15" i="2" s="1"/>
  <c r="AF39" i="2" s="1"/>
  <c r="AF63" i="2" s="1"/>
  <c r="AF87" i="2" s="1"/>
  <c r="AF7" i="2"/>
  <c r="AF31" i="2"/>
  <c r="AF55" i="2"/>
  <c r="AF6" i="3"/>
  <c r="AK6" i="3" s="1"/>
  <c r="AF10" i="3"/>
  <c r="AK10" i="3" s="1"/>
  <c r="AF30" i="3"/>
  <c r="AK30" i="3" s="1"/>
  <c r="AF34" i="3"/>
  <c r="AK34" i="3" s="1"/>
  <c r="AF54" i="3"/>
  <c r="AK54" i="3" s="1"/>
  <c r="AF58" i="3"/>
  <c r="AK58" i="3" s="1"/>
  <c r="AF89" i="3"/>
  <c r="AK89" i="3" s="1"/>
  <c r="AD90" i="2"/>
  <c r="AA77" i="3"/>
  <c r="BW77" i="3" s="1"/>
  <c r="AD78" i="3"/>
  <c r="AA81" i="3"/>
  <c r="BW81" i="3" s="1"/>
  <c r="AD82" i="3"/>
  <c r="AD60" i="3"/>
  <c r="AD60" i="2"/>
  <c r="AD79" i="2"/>
  <c r="AD12" i="2"/>
  <c r="AD14" i="2" s="1"/>
  <c r="AA66" i="3"/>
  <c r="BW66" i="3" s="1"/>
  <c r="AD67" i="3"/>
  <c r="AN67" i="3" s="1"/>
  <c r="AA70" i="3"/>
  <c r="BW70" i="3" s="1"/>
  <c r="AA67" i="3"/>
  <c r="BW67" i="3" s="1"/>
  <c r="AD68" i="3"/>
  <c r="AD36" i="3"/>
  <c r="AA64" i="3"/>
  <c r="BW64" i="3" s="1"/>
  <c r="AD65" i="3"/>
  <c r="AA68" i="3"/>
  <c r="BW68" i="3" s="1"/>
  <c r="AD69" i="3"/>
  <c r="AD66" i="2"/>
  <c r="AD70" i="2"/>
  <c r="AD36" i="2"/>
  <c r="AN36" i="2" s="1"/>
  <c r="AD67" i="2"/>
  <c r="AG72" i="3"/>
  <c r="AH72" i="3"/>
  <c r="AI60" i="3"/>
  <c r="AH27" i="3"/>
  <c r="AH51" i="3" s="1"/>
  <c r="AH75" i="3" s="1"/>
  <c r="AJ60" i="3"/>
  <c r="AJ72" i="3" s="1"/>
  <c r="AH64" i="3"/>
  <c r="AG76" i="3"/>
  <c r="AL76" i="3" s="1"/>
  <c r="AI27" i="3"/>
  <c r="AI51" i="3" s="1"/>
  <c r="AI75" i="3" s="1"/>
  <c r="AH76" i="3"/>
  <c r="AM76" i="3" s="1"/>
  <c r="AI60" i="2"/>
  <c r="AI72" i="2" s="1"/>
  <c r="AJ76" i="2"/>
  <c r="AH27" i="2"/>
  <c r="AH51" i="2" s="1"/>
  <c r="AH75" i="2" s="1"/>
  <c r="AJ60" i="2"/>
  <c r="AJ72" i="2" s="1"/>
  <c r="AH64" i="2"/>
  <c r="AG76" i="2"/>
  <c r="AI27" i="2"/>
  <c r="AI51" i="2" s="1"/>
  <c r="AI75" i="2" s="1"/>
  <c r="AH76" i="2"/>
  <c r="AA12" i="3"/>
  <c r="AE12" i="3"/>
  <c r="BV12" i="3" s="1"/>
  <c r="AD76" i="3"/>
  <c r="AB12" i="3"/>
  <c r="AB60" i="3"/>
  <c r="AE60" i="3"/>
  <c r="BV60" i="3" s="1"/>
  <c r="AC12" i="3"/>
  <c r="AC60" i="3"/>
  <c r="AD64" i="3"/>
  <c r="AB12" i="2"/>
  <c r="AB14" i="2" s="1"/>
  <c r="AB60" i="2"/>
  <c r="AC12" i="2"/>
  <c r="AC14" i="2" s="1"/>
  <c r="AC60" i="2"/>
  <c r="AE12" i="2"/>
  <c r="AE60" i="2"/>
  <c r="AD64" i="2"/>
  <c r="AD76" i="2"/>
  <c r="AL64" i="3" l="1"/>
  <c r="AM64" i="3"/>
  <c r="AO70" i="3"/>
  <c r="BW119" i="2"/>
  <c r="AK118" i="2"/>
  <c r="BW120" i="2"/>
  <c r="AK119" i="2"/>
  <c r="BW107" i="2"/>
  <c r="BW17" i="2"/>
  <c r="BC114" i="2"/>
  <c r="BT114" i="2" s="1"/>
  <c r="BT107" i="2"/>
  <c r="AK123" i="2"/>
  <c r="AM80" i="3"/>
  <c r="AL66" i="3"/>
  <c r="BE65" i="2"/>
  <c r="BT31" i="2"/>
  <c r="BT43" i="2"/>
  <c r="BT40" i="2"/>
  <c r="BT28" i="2"/>
  <c r="BT41" i="2"/>
  <c r="BT29" i="2"/>
  <c r="BW108" i="2"/>
  <c r="BT44" i="2"/>
  <c r="BT32" i="2"/>
  <c r="BT45" i="2"/>
  <c r="BT33" i="2"/>
  <c r="BT46" i="2"/>
  <c r="BT34" i="2"/>
  <c r="BV12" i="2"/>
  <c r="BT36" i="2"/>
  <c r="BT48" i="2"/>
  <c r="BT42" i="2"/>
  <c r="BT30" i="2"/>
  <c r="BE77" i="2"/>
  <c r="AK122" i="2"/>
  <c r="BE78" i="2"/>
  <c r="BW122" i="2"/>
  <c r="AK121" i="2"/>
  <c r="BW121" i="2"/>
  <c r="BW46" i="2"/>
  <c r="AA124" i="2"/>
  <c r="BW124" i="2" s="1"/>
  <c r="BW42" i="2"/>
  <c r="BW41" i="2"/>
  <c r="BW44" i="2"/>
  <c r="BW43" i="2"/>
  <c r="BW40" i="2"/>
  <c r="BW45" i="2"/>
  <c r="AK31" i="2"/>
  <c r="AK129" i="2"/>
  <c r="AK130" i="2"/>
  <c r="BW16" i="2"/>
  <c r="BF77" i="2"/>
  <c r="AA80" i="2"/>
  <c r="BE66" i="2"/>
  <c r="AL65" i="3"/>
  <c r="AO78" i="3"/>
  <c r="AL68" i="3"/>
  <c r="AL82" i="3"/>
  <c r="AL67" i="3"/>
  <c r="AL78" i="3"/>
  <c r="AN68" i="3"/>
  <c r="AM69" i="3"/>
  <c r="AO67" i="3"/>
  <c r="AN82" i="3"/>
  <c r="AN66" i="3"/>
  <c r="AO66" i="3"/>
  <c r="AL79" i="3"/>
  <c r="AL80" i="3"/>
  <c r="BU60" i="3"/>
  <c r="AN60" i="3"/>
  <c r="AC72" i="3"/>
  <c r="AM72" i="3" s="1"/>
  <c r="AM60" i="3"/>
  <c r="AN65" i="3"/>
  <c r="AO64" i="3"/>
  <c r="AB72" i="3"/>
  <c r="AL72" i="3" s="1"/>
  <c r="AL60" i="3"/>
  <c r="AI72" i="3"/>
  <c r="AN69" i="3"/>
  <c r="AN78" i="3"/>
  <c r="AN80" i="3"/>
  <c r="AM66" i="3"/>
  <c r="AN64" i="3"/>
  <c r="AO68" i="3"/>
  <c r="AD84" i="3"/>
  <c r="AG14" i="3"/>
  <c r="AN76" i="3"/>
  <c r="AK52" i="2"/>
  <c r="BF76" i="2"/>
  <c r="AK57" i="2"/>
  <c r="AN78" i="2"/>
  <c r="AL69" i="2"/>
  <c r="BU90" i="2"/>
  <c r="AG72" i="2"/>
  <c r="AK32" i="2"/>
  <c r="AK99" i="2"/>
  <c r="AK89" i="2"/>
  <c r="BW22" i="2"/>
  <c r="AK134" i="2"/>
  <c r="AK34" i="2"/>
  <c r="BW6" i="2"/>
  <c r="BE80" i="2"/>
  <c r="BE76" i="2"/>
  <c r="BE69" i="2"/>
  <c r="AN81" i="2"/>
  <c r="AN66" i="2"/>
  <c r="AN60" i="2"/>
  <c r="AO64" i="2"/>
  <c r="AN68" i="2"/>
  <c r="AN64" i="2"/>
  <c r="AN70" i="2"/>
  <c r="AG84" i="2"/>
  <c r="AH84" i="2"/>
  <c r="BU36" i="2"/>
  <c r="AO65" i="2"/>
  <c r="AK9" i="2"/>
  <c r="AA66" i="2"/>
  <c r="AK100" i="2"/>
  <c r="BF82" i="2"/>
  <c r="BW21" i="2"/>
  <c r="AA67" i="2"/>
  <c r="AM70" i="3"/>
  <c r="AJ84" i="3"/>
  <c r="AN79" i="3"/>
  <c r="AM65" i="3"/>
  <c r="BU36" i="3"/>
  <c r="AN36" i="3"/>
  <c r="AM68" i="3"/>
  <c r="AK8" i="2"/>
  <c r="BW110" i="2"/>
  <c r="AO67" i="2"/>
  <c r="BV29" i="2"/>
  <c r="BV5" i="2"/>
  <c r="BF80" i="2"/>
  <c r="BW96" i="2"/>
  <c r="AO70" i="2"/>
  <c r="AO66" i="2"/>
  <c r="AN67" i="2"/>
  <c r="AA65" i="2"/>
  <c r="BW111" i="2"/>
  <c r="AO69" i="2"/>
  <c r="AM67" i="2"/>
  <c r="AN69" i="2"/>
  <c r="AK13" i="2"/>
  <c r="AO81" i="2"/>
  <c r="AO78" i="2"/>
  <c r="AK131" i="2"/>
  <c r="BW9" i="2"/>
  <c r="BF78" i="2"/>
  <c r="BW56" i="2"/>
  <c r="AK55" i="2"/>
  <c r="AK29" i="2"/>
  <c r="AK96" i="2"/>
  <c r="AO68" i="2"/>
  <c r="AN65" i="2"/>
  <c r="AO77" i="2"/>
  <c r="AA64" i="2"/>
  <c r="AA82" i="2"/>
  <c r="BW131" i="2"/>
  <c r="BW5" i="2"/>
  <c r="BW89" i="2"/>
  <c r="BW133" i="2"/>
  <c r="BW134" i="2"/>
  <c r="AA79" i="2"/>
  <c r="BW13" i="2"/>
  <c r="BE70" i="2"/>
  <c r="BW52" i="2"/>
  <c r="BW132" i="2"/>
  <c r="AF69" i="3"/>
  <c r="AK69" i="3" s="1"/>
  <c r="AK7" i="2"/>
  <c r="AK58" i="2"/>
  <c r="AK101" i="2"/>
  <c r="AK4" i="2"/>
  <c r="AK132" i="2"/>
  <c r="AC84" i="3"/>
  <c r="AC14" i="3"/>
  <c r="AM12" i="3"/>
  <c r="BU12" i="3"/>
  <c r="AD14" i="3"/>
  <c r="AH84" i="3"/>
  <c r="AH14" i="3"/>
  <c r="AN77" i="3"/>
  <c r="AB84" i="3"/>
  <c r="AL84" i="3" s="1"/>
  <c r="AB14" i="3"/>
  <c r="AL12" i="3"/>
  <c r="AN81" i="3"/>
  <c r="BF106" i="3"/>
  <c r="BF63" i="3"/>
  <c r="BF15" i="3"/>
  <c r="BF94" i="3"/>
  <c r="BF51" i="3"/>
  <c r="BF117" i="3"/>
  <c r="BF75" i="3"/>
  <c r="BF27" i="3"/>
  <c r="BF127" i="3"/>
  <c r="BF87" i="3"/>
  <c r="BF39" i="3"/>
  <c r="BW18" i="2"/>
  <c r="AO80" i="2"/>
  <c r="BD81" i="2"/>
  <c r="BD79" i="2"/>
  <c r="BD64" i="2"/>
  <c r="BU28" i="2"/>
  <c r="BS30" i="2"/>
  <c r="BW58" i="2"/>
  <c r="BF70" i="2"/>
  <c r="BU60" i="2"/>
  <c r="BD72" i="2"/>
  <c r="AA103" i="2"/>
  <c r="BW103" i="2" s="1"/>
  <c r="AK30" i="2"/>
  <c r="AA77" i="2"/>
  <c r="BV30" i="2"/>
  <c r="BF117" i="2"/>
  <c r="BF75" i="2"/>
  <c r="BF27" i="2"/>
  <c r="BF106" i="2"/>
  <c r="BF63" i="2"/>
  <c r="BF15" i="2"/>
  <c r="BF127" i="2"/>
  <c r="BF39" i="2"/>
  <c r="BF94" i="2"/>
  <c r="BF51" i="2"/>
  <c r="BF87" i="2"/>
  <c r="BW10" i="2"/>
  <c r="BD84" i="2"/>
  <c r="BD14" i="2"/>
  <c r="BC81" i="2"/>
  <c r="BT81" i="2" s="1"/>
  <c r="BS5" i="2"/>
  <c r="BB77" i="2"/>
  <c r="BS77" i="2" s="1"/>
  <c r="BC84" i="2"/>
  <c r="BT84" i="2" s="1"/>
  <c r="BC14" i="2"/>
  <c r="BB64" i="2"/>
  <c r="BS64" i="2" s="1"/>
  <c r="BS28" i="2"/>
  <c r="BW30" i="2"/>
  <c r="BF72" i="2"/>
  <c r="AI11" i="5" s="1"/>
  <c r="BS107" i="2"/>
  <c r="BB114" i="2"/>
  <c r="BS114" i="2" s="1"/>
  <c r="AA136" i="2"/>
  <c r="BW136" i="2" s="1"/>
  <c r="BV6" i="2"/>
  <c r="AN79" i="2"/>
  <c r="AK53" i="2"/>
  <c r="BW109" i="2"/>
  <c r="AA68" i="2"/>
  <c r="AO76" i="2"/>
  <c r="AK133" i="2"/>
  <c r="BW4" i="2"/>
  <c r="AA12" i="2"/>
  <c r="AA14" i="2" s="1"/>
  <c r="BD78" i="2"/>
  <c r="BC76" i="2"/>
  <c r="BT76" i="2" s="1"/>
  <c r="BF79" i="2"/>
  <c r="BD82" i="2"/>
  <c r="BC77" i="2"/>
  <c r="BT77" i="2" s="1"/>
  <c r="BC79" i="2"/>
  <c r="BT79" i="2" s="1"/>
  <c r="BB14" i="2"/>
  <c r="BB84" i="2"/>
  <c r="BB76" i="2"/>
  <c r="BS76" i="2" s="1"/>
  <c r="BS4" i="2"/>
  <c r="BE81" i="2"/>
  <c r="BE67" i="2"/>
  <c r="BS32" i="2"/>
  <c r="BF68" i="2"/>
  <c r="BW32" i="2"/>
  <c r="BE64" i="2"/>
  <c r="BW31" i="2"/>
  <c r="BF64" i="2"/>
  <c r="BW28" i="2"/>
  <c r="BD68" i="2"/>
  <c r="BU32" i="2"/>
  <c r="BB72" i="2"/>
  <c r="BC64" i="2"/>
  <c r="BT64" i="2" s="1"/>
  <c r="BC72" i="2"/>
  <c r="BT72" i="2" s="1"/>
  <c r="BW53" i="2"/>
  <c r="BW128" i="2"/>
  <c r="BS53" i="2"/>
  <c r="BB65" i="2"/>
  <c r="BS65" i="2" s="1"/>
  <c r="BS56" i="2"/>
  <c r="BB68" i="2"/>
  <c r="BS68" i="2" s="1"/>
  <c r="BU53" i="2"/>
  <c r="BD65" i="2"/>
  <c r="BU57" i="2"/>
  <c r="BD69" i="2"/>
  <c r="BW95" i="2"/>
  <c r="BW97" i="2"/>
  <c r="BW99" i="2"/>
  <c r="BW101" i="2"/>
  <c r="BV4" i="2"/>
  <c r="AA127" i="2"/>
  <c r="AA117" i="2"/>
  <c r="AA94" i="2"/>
  <c r="AA106" i="2"/>
  <c r="BC82" i="2"/>
  <c r="BT82" i="2" s="1"/>
  <c r="BB78" i="2"/>
  <c r="BS78" i="2" s="1"/>
  <c r="BS6" i="2"/>
  <c r="BW33" i="2"/>
  <c r="BC69" i="2"/>
  <c r="BT69" i="2" s="1"/>
  <c r="BW55" i="2"/>
  <c r="BF67" i="2"/>
  <c r="BB67" i="2"/>
  <c r="BS67" i="2" s="1"/>
  <c r="BS55" i="2"/>
  <c r="BW57" i="2"/>
  <c r="BF69" i="2"/>
  <c r="BU55" i="2"/>
  <c r="BD67" i="2"/>
  <c r="BW98" i="2"/>
  <c r="AK88" i="2"/>
  <c r="AK98" i="2"/>
  <c r="BV33" i="2"/>
  <c r="BS7" i="2"/>
  <c r="BB79" i="2"/>
  <c r="BS79" i="2" s="1"/>
  <c r="BE82" i="2"/>
  <c r="BV10" i="2"/>
  <c r="BS9" i="2"/>
  <c r="BB81" i="2"/>
  <c r="BS81" i="2" s="1"/>
  <c r="BD80" i="2"/>
  <c r="BS29" i="2"/>
  <c r="BF65" i="2"/>
  <c r="BW29" i="2"/>
  <c r="BS31" i="2"/>
  <c r="BC67" i="2"/>
  <c r="BT67" i="2" s="1"/>
  <c r="BC68" i="2"/>
  <c r="BT68" i="2" s="1"/>
  <c r="BS118" i="2"/>
  <c r="BB124" i="2"/>
  <c r="BS124" i="2" s="1"/>
  <c r="AN76" i="2"/>
  <c r="AA70" i="2"/>
  <c r="AK5" i="2"/>
  <c r="AK6" i="2"/>
  <c r="AA69" i="2"/>
  <c r="AA78" i="2"/>
  <c r="BW19" i="2"/>
  <c r="AK33" i="2"/>
  <c r="AK95" i="2"/>
  <c r="BW112" i="2"/>
  <c r="AO79" i="2"/>
  <c r="AN77" i="2"/>
  <c r="AK10" i="2"/>
  <c r="AA81" i="2"/>
  <c r="AA76" i="2"/>
  <c r="AO82" i="2"/>
  <c r="BV28" i="2"/>
  <c r="BV34" i="2"/>
  <c r="BW8" i="2"/>
  <c r="BF81" i="2"/>
  <c r="BD77" i="2"/>
  <c r="BB80" i="2"/>
  <c r="BS80" i="2" s="1"/>
  <c r="BS8" i="2"/>
  <c r="BE14" i="2"/>
  <c r="BE84" i="2"/>
  <c r="BD76" i="2"/>
  <c r="BC80" i="2"/>
  <c r="BT80" i="2" s="1"/>
  <c r="BF14" i="2"/>
  <c r="AI4" i="5" s="1"/>
  <c r="BF84" i="2"/>
  <c r="AI10" i="5" s="1"/>
  <c r="BE79" i="2"/>
  <c r="BC78" i="2"/>
  <c r="BT78" i="2" s="1"/>
  <c r="BB82" i="2"/>
  <c r="BS82" i="2" s="1"/>
  <c r="BS10" i="2"/>
  <c r="BB70" i="2"/>
  <c r="BS70" i="2" s="1"/>
  <c r="BS34" i="2"/>
  <c r="BW34" i="2"/>
  <c r="BC65" i="2"/>
  <c r="BT65" i="2" s="1"/>
  <c r="BS33" i="2"/>
  <c r="BE68" i="2"/>
  <c r="BW54" i="2"/>
  <c r="BF66" i="2"/>
  <c r="BS54" i="2"/>
  <c r="BB66" i="2"/>
  <c r="BS66" i="2" s="1"/>
  <c r="BW88" i="2"/>
  <c r="BC66" i="2"/>
  <c r="BT66" i="2" s="1"/>
  <c r="BC70" i="2"/>
  <c r="BT70" i="2" s="1"/>
  <c r="BF114" i="2"/>
  <c r="BW114" i="2" s="1"/>
  <c r="BS57" i="2"/>
  <c r="BB69" i="2"/>
  <c r="BS69" i="2" s="1"/>
  <c r="BU54" i="2"/>
  <c r="BD66" i="2"/>
  <c r="BU58" i="2"/>
  <c r="BD70" i="2"/>
  <c r="BW129" i="2"/>
  <c r="BW130" i="2"/>
  <c r="BV8" i="2"/>
  <c r="BV90" i="2"/>
  <c r="BV90" i="3"/>
  <c r="BV60" i="2"/>
  <c r="BV36" i="2"/>
  <c r="BV36" i="3"/>
  <c r="AK20" i="2"/>
  <c r="BW20" i="2"/>
  <c r="AA14" i="3"/>
  <c r="BW14" i="3" s="1"/>
  <c r="AJ5" i="5" s="1"/>
  <c r="BW12" i="3"/>
  <c r="AK112" i="3"/>
  <c r="AF27" i="2"/>
  <c r="AF51" i="2" s="1"/>
  <c r="AF75" i="2" s="1"/>
  <c r="AF79" i="3"/>
  <c r="AK79" i="3" s="1"/>
  <c r="AK16" i="2"/>
  <c r="AK19" i="2"/>
  <c r="AK22" i="2"/>
  <c r="AK17" i="2"/>
  <c r="AK128" i="3"/>
  <c r="AF136" i="3"/>
  <c r="AK136" i="3" s="1"/>
  <c r="AK21" i="2"/>
  <c r="AF136" i="2"/>
  <c r="AK128" i="2"/>
  <c r="AK18" i="2"/>
  <c r="AK108" i="2"/>
  <c r="AE14" i="2"/>
  <c r="AE72" i="3"/>
  <c r="AO72" i="3" s="1"/>
  <c r="AE14" i="3"/>
  <c r="AF39" i="3"/>
  <c r="AF63" i="3" s="1"/>
  <c r="AF87" i="3" s="1"/>
  <c r="AF67" i="3"/>
  <c r="AK67" i="3" s="1"/>
  <c r="AK55" i="3"/>
  <c r="AF76" i="2"/>
  <c r="AF68" i="2"/>
  <c r="AF65" i="3"/>
  <c r="AK65" i="3" s="1"/>
  <c r="AK110" i="3"/>
  <c r="AD72" i="3"/>
  <c r="AK56" i="2"/>
  <c r="AF64" i="2"/>
  <c r="AF68" i="3"/>
  <c r="AK68" i="3" s="1"/>
  <c r="AK114" i="3"/>
  <c r="AK107" i="3"/>
  <c r="AF70" i="3"/>
  <c r="AK70" i="3" s="1"/>
  <c r="AF66" i="3"/>
  <c r="AK66" i="3" s="1"/>
  <c r="AF12" i="3"/>
  <c r="AF14" i="3" s="1"/>
  <c r="AF65" i="2"/>
  <c r="AK111" i="2"/>
  <c r="AL64" i="2"/>
  <c r="AM65" i="2"/>
  <c r="AM66" i="2"/>
  <c r="AD84" i="2"/>
  <c r="AF67" i="2"/>
  <c r="AD72" i="2"/>
  <c r="AN72" i="2" s="1"/>
  <c r="AE72" i="2"/>
  <c r="AO72" i="2" s="1"/>
  <c r="AF69" i="2"/>
  <c r="AL68" i="2"/>
  <c r="AK28" i="2"/>
  <c r="AF66" i="2"/>
  <c r="AK95" i="3"/>
  <c r="AF103" i="3"/>
  <c r="AK103" i="3" s="1"/>
  <c r="AK108" i="3"/>
  <c r="AF36" i="3"/>
  <c r="AK109" i="3"/>
  <c r="AK111" i="3"/>
  <c r="AB84" i="2"/>
  <c r="AL84" i="2" s="1"/>
  <c r="AL12" i="2"/>
  <c r="AF80" i="2"/>
  <c r="AK109" i="2"/>
  <c r="AK110" i="2"/>
  <c r="AL65" i="2"/>
  <c r="AL82" i="2"/>
  <c r="AC72" i="2"/>
  <c r="AM72" i="2" s="1"/>
  <c r="AM60" i="2"/>
  <c r="AK114" i="2"/>
  <c r="AK112" i="2"/>
  <c r="AM77" i="2"/>
  <c r="AM70" i="2"/>
  <c r="AL67" i="2"/>
  <c r="AL70" i="2"/>
  <c r="AL66" i="2"/>
  <c r="AL36" i="2"/>
  <c r="AM79" i="2"/>
  <c r="AC84" i="2"/>
  <c r="AM12" i="2"/>
  <c r="AF103" i="2"/>
  <c r="AK97" i="2"/>
  <c r="AM68" i="2"/>
  <c r="AM64" i="2"/>
  <c r="AM78" i="2"/>
  <c r="AB72" i="2"/>
  <c r="AL72" i="2" s="1"/>
  <c r="AL60" i="2"/>
  <c r="AK107" i="2"/>
  <c r="AM76" i="2"/>
  <c r="AM36" i="2"/>
  <c r="AL80" i="2"/>
  <c r="AL76" i="2"/>
  <c r="AF60" i="3"/>
  <c r="AF70" i="2"/>
  <c r="AK57" i="3"/>
  <c r="AF12" i="2"/>
  <c r="AF14" i="2" s="1"/>
  <c r="AK54" i="2"/>
  <c r="AF64" i="3"/>
  <c r="AK64" i="3" s="1"/>
  <c r="AF76" i="3"/>
  <c r="AK76" i="3" s="1"/>
  <c r="AF60" i="2"/>
  <c r="AF77" i="2"/>
  <c r="AA87" i="3"/>
  <c r="AA39" i="3"/>
  <c r="AA75" i="3"/>
  <c r="AA27" i="3"/>
  <c r="AA63" i="3"/>
  <c r="AA15" i="3"/>
  <c r="AA51" i="3"/>
  <c r="AF80" i="3"/>
  <c r="AK80" i="3" s="1"/>
  <c r="AF77" i="3"/>
  <c r="AK77" i="3" s="1"/>
  <c r="AK53" i="3"/>
  <c r="AF82" i="3"/>
  <c r="AK82" i="3" s="1"/>
  <c r="AF79" i="2"/>
  <c r="AF82" i="2"/>
  <c r="AF81" i="2"/>
  <c r="AF36" i="2"/>
  <c r="AF78" i="3"/>
  <c r="AK78" i="3" s="1"/>
  <c r="AF81" i="3"/>
  <c r="AK81" i="3" s="1"/>
  <c r="AF78" i="2"/>
  <c r="AJ84" i="2"/>
  <c r="AE84" i="3"/>
  <c r="AE84" i="2"/>
  <c r="AK4" i="5" l="1"/>
  <c r="AI12" i="5"/>
  <c r="AK80" i="2"/>
  <c r="AK124" i="2"/>
  <c r="BW77" i="2"/>
  <c r="BW80" i="2"/>
  <c r="BW67" i="2"/>
  <c r="AK66" i="2"/>
  <c r="BW64" i="2"/>
  <c r="BW76" i="2"/>
  <c r="BW82" i="2"/>
  <c r="AN72" i="3"/>
  <c r="AO84" i="3"/>
  <c r="BW65" i="2"/>
  <c r="AK65" i="2"/>
  <c r="AM84" i="2"/>
  <c r="BW66" i="2"/>
  <c r="AK82" i="2"/>
  <c r="AK68" i="2"/>
  <c r="AK67" i="2"/>
  <c r="AK79" i="2"/>
  <c r="BW79" i="2"/>
  <c r="AK76" i="2"/>
  <c r="AK136" i="2"/>
  <c r="BW12" i="2"/>
  <c r="BW78" i="2"/>
  <c r="AK81" i="2"/>
  <c r="AK64" i="2"/>
  <c r="AO84" i="2"/>
  <c r="AK78" i="2"/>
  <c r="AK77" i="2"/>
  <c r="BW69" i="2"/>
  <c r="AK69" i="2"/>
  <c r="BW70" i="2"/>
  <c r="AM84" i="3"/>
  <c r="AK70" i="2"/>
  <c r="BW14" i="2"/>
  <c r="AI5" i="5" s="1"/>
  <c r="AK103" i="2"/>
  <c r="BW81" i="2"/>
  <c r="BW68" i="2"/>
  <c r="AF72" i="3"/>
  <c r="AK12" i="3"/>
  <c r="AF84" i="3"/>
  <c r="AF72" i="2"/>
  <c r="AF84" i="2"/>
  <c r="AK12" i="2"/>
  <c r="Z12" i="2"/>
  <c r="BR12" i="2" s="1"/>
  <c r="Y12" i="2"/>
  <c r="X12" i="2"/>
  <c r="BP12" i="2" s="1"/>
  <c r="W12" i="2"/>
  <c r="V12" i="2"/>
  <c r="U12" i="2"/>
  <c r="T12" i="2"/>
  <c r="S60" i="2"/>
  <c r="BK60" i="2" s="1"/>
  <c r="R60" i="2"/>
  <c r="BJ60" i="2" s="1"/>
  <c r="Q60" i="2"/>
  <c r="BI60" i="2" s="1"/>
  <c r="P60" i="2"/>
  <c r="BH60" i="2" s="1"/>
  <c r="O60" i="2"/>
  <c r="N60" i="2"/>
  <c r="M60" i="2"/>
  <c r="L60" i="2"/>
  <c r="AO60" i="2" s="1"/>
  <c r="K60" i="2"/>
  <c r="J60" i="2"/>
  <c r="I60" i="2"/>
  <c r="H60" i="2"/>
  <c r="G60" i="2"/>
  <c r="F60" i="2"/>
  <c r="E60" i="2"/>
  <c r="D60" i="2"/>
  <c r="C60" i="2"/>
  <c r="T60" i="2"/>
  <c r="BL60" i="2" s="1"/>
  <c r="AJ6" i="5" l="1"/>
  <c r="AI6" i="5"/>
  <c r="BG60" i="2"/>
  <c r="AA60" i="2"/>
  <c r="BS60" i="2"/>
  <c r="BO12" i="2"/>
  <c r="W14" i="2"/>
  <c r="J56" i="5" s="1"/>
  <c r="BS72" i="2"/>
  <c r="BL12" i="2"/>
  <c r="T14" i="2"/>
  <c r="G56" i="5" s="1"/>
  <c r="BN12" i="2"/>
  <c r="V14" i="2"/>
  <c r="I56" i="5" s="1"/>
  <c r="BM12" i="2"/>
  <c r="U14" i="2"/>
  <c r="H56" i="5" s="1"/>
  <c r="Y14" i="2"/>
  <c r="L56" i="5" s="1"/>
  <c r="BQ12" i="2"/>
  <c r="Z14" i="2"/>
  <c r="M56" i="5" s="1"/>
  <c r="X14" i="2"/>
  <c r="K56" i="5" s="1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AO36" i="2" s="1"/>
  <c r="K36" i="2"/>
  <c r="J36" i="2"/>
  <c r="I36" i="2"/>
  <c r="H36" i="2"/>
  <c r="G36" i="2"/>
  <c r="F36" i="2"/>
  <c r="E36" i="2"/>
  <c r="D36" i="2"/>
  <c r="Y89" i="1"/>
  <c r="BQ89" i="1" s="1"/>
  <c r="X89" i="1"/>
  <c r="BP89" i="1" s="1"/>
  <c r="W89" i="1"/>
  <c r="BO89" i="1" s="1"/>
  <c r="V89" i="1"/>
  <c r="BN89" i="1" s="1"/>
  <c r="U89" i="1"/>
  <c r="BM89" i="1" s="1"/>
  <c r="T89" i="1"/>
  <c r="BL89" i="1" s="1"/>
  <c r="S89" i="1"/>
  <c r="BK89" i="1" s="1"/>
  <c r="R89" i="1"/>
  <c r="BJ89" i="1" s="1"/>
  <c r="Q89" i="1"/>
  <c r="P89" i="1"/>
  <c r="BH89" i="1" s="1"/>
  <c r="O89" i="1"/>
  <c r="BG89" i="1" s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Y88" i="1"/>
  <c r="BQ88" i="1" s="1"/>
  <c r="X88" i="1"/>
  <c r="BP88" i="1" s="1"/>
  <c r="W88" i="1"/>
  <c r="BO88" i="1" s="1"/>
  <c r="V88" i="1"/>
  <c r="BN88" i="1" s="1"/>
  <c r="U88" i="1"/>
  <c r="T88" i="1"/>
  <c r="S88" i="1"/>
  <c r="BK88" i="1" s="1"/>
  <c r="R88" i="1"/>
  <c r="Q88" i="1"/>
  <c r="P88" i="1"/>
  <c r="O88" i="1"/>
  <c r="N88" i="1"/>
  <c r="M88" i="1"/>
  <c r="M90" i="1" s="1"/>
  <c r="M125" i="1" s="1"/>
  <c r="L88" i="1"/>
  <c r="L90" i="1" s="1"/>
  <c r="L125" i="1" s="1"/>
  <c r="K88" i="1"/>
  <c r="J88" i="1"/>
  <c r="J90" i="1" s="1"/>
  <c r="J125" i="1" s="1"/>
  <c r="I88" i="1"/>
  <c r="I90" i="1" s="1"/>
  <c r="I125" i="1" s="1"/>
  <c r="H88" i="1"/>
  <c r="G88" i="1"/>
  <c r="G90" i="1" s="1"/>
  <c r="G125" i="1" s="1"/>
  <c r="F88" i="1"/>
  <c r="F90" i="1" s="1"/>
  <c r="F125" i="1" s="1"/>
  <c r="E88" i="1"/>
  <c r="D88" i="1"/>
  <c r="D90" i="1" s="1"/>
  <c r="D125" i="1" s="1"/>
  <c r="C88" i="1"/>
  <c r="C90" i="1" s="1"/>
  <c r="C125" i="1" s="1"/>
  <c r="B88" i="1"/>
  <c r="Z90" i="3"/>
  <c r="BR90" i="3" s="1"/>
  <c r="Y90" i="3"/>
  <c r="BQ90" i="3" s="1"/>
  <c r="X90" i="3"/>
  <c r="BP90" i="3" s="1"/>
  <c r="W90" i="3"/>
  <c r="BO90" i="3" s="1"/>
  <c r="V90" i="3"/>
  <c r="BN90" i="3" s="1"/>
  <c r="U90" i="3"/>
  <c r="BM90" i="3" s="1"/>
  <c r="T90" i="3"/>
  <c r="BL90" i="3" s="1"/>
  <c r="S90" i="3"/>
  <c r="BK90" i="3" s="1"/>
  <c r="R90" i="3"/>
  <c r="Q90" i="3"/>
  <c r="BI90" i="3" s="1"/>
  <c r="P90" i="3"/>
  <c r="BH90" i="3" s="1"/>
  <c r="O90" i="3"/>
  <c r="N90" i="3"/>
  <c r="M90" i="3"/>
  <c r="L90" i="3"/>
  <c r="K90" i="3"/>
  <c r="J90" i="3"/>
  <c r="I90" i="3"/>
  <c r="AI90" i="3" s="1"/>
  <c r="AN90" i="3" s="1"/>
  <c r="H90" i="3"/>
  <c r="G90" i="3"/>
  <c r="F90" i="3"/>
  <c r="E90" i="3"/>
  <c r="D90" i="3"/>
  <c r="C90" i="3"/>
  <c r="Z90" i="2"/>
  <c r="BR90" i="2" s="1"/>
  <c r="Y90" i="2"/>
  <c r="BQ90" i="2" s="1"/>
  <c r="X90" i="2"/>
  <c r="BP90" i="2" s="1"/>
  <c r="W90" i="2"/>
  <c r="BO90" i="2" s="1"/>
  <c r="V90" i="2"/>
  <c r="BN90" i="2" s="1"/>
  <c r="U90" i="2"/>
  <c r="BM90" i="2" s="1"/>
  <c r="S90" i="2"/>
  <c r="BK90" i="2" s="1"/>
  <c r="R90" i="2"/>
  <c r="BJ90" i="2" s="1"/>
  <c r="Q90" i="2"/>
  <c r="BI90" i="2" s="1"/>
  <c r="P90" i="2"/>
  <c r="BH90" i="2" s="1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J65" i="5" l="1"/>
  <c r="H65" i="5"/>
  <c r="G65" i="5"/>
  <c r="I65" i="5"/>
  <c r="AG90" i="3"/>
  <c r="AL90" i="3" s="1"/>
  <c r="AF90" i="3"/>
  <c r="AA90" i="3"/>
  <c r="BS90" i="3"/>
  <c r="BG90" i="3"/>
  <c r="AJ90" i="3"/>
  <c r="AO90" i="3"/>
  <c r="AH90" i="3"/>
  <c r="AM90" i="3" s="1"/>
  <c r="BJ90" i="3"/>
  <c r="BT90" i="3"/>
  <c r="BI88" i="1"/>
  <c r="BS88" i="1"/>
  <c r="BI89" i="1"/>
  <c r="BS89" i="1"/>
  <c r="AJ90" i="2"/>
  <c r="AO90" i="2"/>
  <c r="BI36" i="2"/>
  <c r="BM36" i="2"/>
  <c r="BW60" i="2"/>
  <c r="AK60" i="2"/>
  <c r="AA84" i="2"/>
  <c r="BJ36" i="2"/>
  <c r="BN36" i="2"/>
  <c r="BG90" i="2"/>
  <c r="AA90" i="2"/>
  <c r="BW90" i="2" s="1"/>
  <c r="BS90" i="2"/>
  <c r="BH36" i="2"/>
  <c r="BL36" i="2"/>
  <c r="BG36" i="2"/>
  <c r="BS36" i="2"/>
  <c r="BK36" i="2"/>
  <c r="BO36" i="2"/>
  <c r="L22" i="5"/>
  <c r="L20" i="5"/>
  <c r="L21" i="5"/>
  <c r="BQ36" i="2"/>
  <c r="U90" i="1"/>
  <c r="BM90" i="1" s="1"/>
  <c r="BM88" i="1"/>
  <c r="T90" i="1"/>
  <c r="BL88" i="1"/>
  <c r="Z88" i="1"/>
  <c r="BV88" i="1" s="1"/>
  <c r="BF88" i="1"/>
  <c r="BR88" i="1"/>
  <c r="R90" i="1"/>
  <c r="BJ88" i="1"/>
  <c r="Z89" i="1"/>
  <c r="BV89" i="1" s="1"/>
  <c r="BF89" i="1"/>
  <c r="BR89" i="1"/>
  <c r="P90" i="1"/>
  <c r="BH88" i="1"/>
  <c r="O90" i="1"/>
  <c r="BG88" i="1"/>
  <c r="BP36" i="2"/>
  <c r="BR36" i="2"/>
  <c r="AI88" i="1"/>
  <c r="AI89" i="1"/>
  <c r="M22" i="5"/>
  <c r="M21" i="5"/>
  <c r="M20" i="5"/>
  <c r="Y90" i="1"/>
  <c r="BQ90" i="1" s="1"/>
  <c r="K22" i="5"/>
  <c r="K20" i="5"/>
  <c r="K21" i="5"/>
  <c r="N60" i="5"/>
  <c r="AD88" i="1"/>
  <c r="X90" i="1"/>
  <c r="BP90" i="1" s="1"/>
  <c r="V90" i="1"/>
  <c r="BN90" i="1" s="1"/>
  <c r="AD89" i="1"/>
  <c r="BU89" i="1" s="1"/>
  <c r="AB89" i="1"/>
  <c r="AH88" i="1"/>
  <c r="AH89" i="1"/>
  <c r="H90" i="1"/>
  <c r="AI90" i="2"/>
  <c r="AN90" i="2" s="1"/>
  <c r="AG88" i="1"/>
  <c r="AB88" i="1"/>
  <c r="AG89" i="1"/>
  <c r="E90" i="1"/>
  <c r="Q90" i="1"/>
  <c r="W90" i="1"/>
  <c r="BO90" i="1" s="1"/>
  <c r="AH90" i="2"/>
  <c r="AM90" i="2" s="1"/>
  <c r="AF88" i="1"/>
  <c r="AE88" i="1"/>
  <c r="AA88" i="1"/>
  <c r="AF89" i="1"/>
  <c r="AE89" i="1"/>
  <c r="AA89" i="1"/>
  <c r="B90" i="1"/>
  <c r="B125" i="1" s="1"/>
  <c r="N90" i="1"/>
  <c r="AG90" i="2"/>
  <c r="AL90" i="2" s="1"/>
  <c r="AF90" i="2"/>
  <c r="K90" i="1"/>
  <c r="S90" i="1"/>
  <c r="AC89" i="1"/>
  <c r="AC88" i="1"/>
  <c r="BT88" i="1" s="1"/>
  <c r="Z60" i="3"/>
  <c r="BR60" i="3" s="1"/>
  <c r="Y60" i="3"/>
  <c r="BQ60" i="3" s="1"/>
  <c r="X60" i="3"/>
  <c r="BP60" i="3" s="1"/>
  <c r="W60" i="3"/>
  <c r="BO60" i="3" s="1"/>
  <c r="V60" i="3"/>
  <c r="BN60" i="3" s="1"/>
  <c r="U60" i="3"/>
  <c r="BM60" i="3" s="1"/>
  <c r="T60" i="3"/>
  <c r="BL60" i="3" s="1"/>
  <c r="S60" i="3"/>
  <c r="BK60" i="3" s="1"/>
  <c r="R60" i="3"/>
  <c r="BT60" i="3" s="1"/>
  <c r="Q60" i="3"/>
  <c r="BI60" i="3" s="1"/>
  <c r="P60" i="3"/>
  <c r="BH60" i="3" s="1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O60" i="3" l="1"/>
  <c r="BJ60" i="3"/>
  <c r="AA60" i="3"/>
  <c r="BG60" i="3"/>
  <c r="BS60" i="3"/>
  <c r="BW90" i="3"/>
  <c r="AK90" i="3"/>
  <c r="D6" i="4"/>
  <c r="BS90" i="1"/>
  <c r="AA72" i="2"/>
  <c r="BW72" i="2" s="1"/>
  <c r="AK90" i="2"/>
  <c r="BW36" i="2"/>
  <c r="AK36" i="2"/>
  <c r="BW84" i="2"/>
  <c r="AK84" i="2"/>
  <c r="Q125" i="1"/>
  <c r="BI90" i="1"/>
  <c r="P125" i="1"/>
  <c r="BH90" i="1"/>
  <c r="R125" i="1"/>
  <c r="BJ90" i="1"/>
  <c r="AM89" i="1"/>
  <c r="BT89" i="1"/>
  <c r="S125" i="1"/>
  <c r="BK90" i="1"/>
  <c r="N125" i="1"/>
  <c r="Z90" i="1"/>
  <c r="BV90" i="1" s="1"/>
  <c r="G6" i="4" s="1"/>
  <c r="BF90" i="1"/>
  <c r="BR90" i="1"/>
  <c r="O125" i="1"/>
  <c r="BG90" i="1"/>
  <c r="T125" i="1"/>
  <c r="BL90" i="1"/>
  <c r="AN88" i="1"/>
  <c r="BU88" i="1"/>
  <c r="AL89" i="1"/>
  <c r="AM88" i="1"/>
  <c r="AG90" i="1"/>
  <c r="E125" i="1"/>
  <c r="AH90" i="1"/>
  <c r="H125" i="1"/>
  <c r="AI90" i="1"/>
  <c r="K125" i="1"/>
  <c r="AB90" i="1"/>
  <c r="AD90" i="1"/>
  <c r="AN89" i="1"/>
  <c r="O13" i="4"/>
  <c r="P13" i="4" s="1"/>
  <c r="AJ89" i="1"/>
  <c r="AL88" i="1"/>
  <c r="AE90" i="1"/>
  <c r="AF90" i="1"/>
  <c r="AK88" i="1"/>
  <c r="AA90" i="1"/>
  <c r="AK89" i="1"/>
  <c r="AC90" i="1"/>
  <c r="BT90" i="1" s="1"/>
  <c r="AJ88" i="1"/>
  <c r="Z24" i="2"/>
  <c r="Y24" i="2"/>
  <c r="X24" i="2"/>
  <c r="W24" i="2"/>
  <c r="AD24" i="2" s="1"/>
  <c r="V24" i="2"/>
  <c r="W48" i="2" s="1"/>
  <c r="U24" i="2"/>
  <c r="T24" i="2"/>
  <c r="S24" i="2"/>
  <c r="R24" i="2"/>
  <c r="Q24" i="2"/>
  <c r="P24" i="2"/>
  <c r="O24" i="2"/>
  <c r="N24" i="2"/>
  <c r="M24" i="2"/>
  <c r="M115" i="2" s="1"/>
  <c r="L24" i="2"/>
  <c r="L115" i="2" s="1"/>
  <c r="K24" i="2"/>
  <c r="J24" i="2"/>
  <c r="J115" i="2" s="1"/>
  <c r="I24" i="2"/>
  <c r="I115" i="2" s="1"/>
  <c r="H24" i="2"/>
  <c r="G24" i="2"/>
  <c r="G115" i="2" s="1"/>
  <c r="F24" i="2"/>
  <c r="F115" i="2" s="1"/>
  <c r="E24" i="2"/>
  <c r="D24" i="2"/>
  <c r="C24" i="2"/>
  <c r="BW60" i="3" l="1"/>
  <c r="AA84" i="3"/>
  <c r="AK60" i="3"/>
  <c r="AK72" i="2"/>
  <c r="BF48" i="2"/>
  <c r="BF49" i="2"/>
  <c r="BB48" i="2"/>
  <c r="BS48" i="2" s="1"/>
  <c r="R115" i="2"/>
  <c r="S48" i="2"/>
  <c r="C115" i="2"/>
  <c r="AF49" i="2"/>
  <c r="K115" i="2"/>
  <c r="AI24" i="2"/>
  <c r="BG24" i="2"/>
  <c r="O115" i="2"/>
  <c r="P48" i="2"/>
  <c r="S115" i="2"/>
  <c r="T48" i="2"/>
  <c r="AN24" i="2"/>
  <c r="H115" i="2"/>
  <c r="AH24" i="2"/>
  <c r="BH24" i="2"/>
  <c r="P115" i="2"/>
  <c r="BS24" i="2"/>
  <c r="Q48" i="2"/>
  <c r="N115" i="2"/>
  <c r="AJ24" i="2"/>
  <c r="O48" i="2"/>
  <c r="D115" i="2"/>
  <c r="AF24" i="2"/>
  <c r="AC24" i="2"/>
  <c r="AM24" i="2" s="1"/>
  <c r="T115" i="2"/>
  <c r="U48" i="2"/>
  <c r="E115" i="2"/>
  <c r="AG24" i="2"/>
  <c r="AB24" i="2"/>
  <c r="Q115" i="2"/>
  <c r="R48" i="2"/>
  <c r="V48" i="2"/>
  <c r="Y48" i="2"/>
  <c r="X48" i="2"/>
  <c r="AL90" i="1"/>
  <c r="AN90" i="1"/>
  <c r="BU90" i="1"/>
  <c r="AP48" i="2"/>
  <c r="BG48" i="2" s="1"/>
  <c r="Z48" i="2"/>
  <c r="AM90" i="1"/>
  <c r="C26" i="4"/>
  <c r="AE24" i="2"/>
  <c r="AA24" i="2"/>
  <c r="AK90" i="1"/>
  <c r="AJ90" i="1"/>
  <c r="Y58" i="1"/>
  <c r="BQ58" i="1" s="1"/>
  <c r="X58" i="1"/>
  <c r="BP58" i="1" s="1"/>
  <c r="W58" i="1"/>
  <c r="BO58" i="1" s="1"/>
  <c r="V58" i="1"/>
  <c r="BN58" i="1" s="1"/>
  <c r="U58" i="1"/>
  <c r="BM58" i="1" s="1"/>
  <c r="T58" i="1"/>
  <c r="BL58" i="1" s="1"/>
  <c r="S58" i="1"/>
  <c r="BK58" i="1" s="1"/>
  <c r="R58" i="1"/>
  <c r="BJ58" i="1" s="1"/>
  <c r="Q58" i="1"/>
  <c r="P58" i="1"/>
  <c r="BH58" i="1" s="1"/>
  <c r="O58" i="1"/>
  <c r="BG58" i="1" s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Y57" i="1"/>
  <c r="BQ57" i="1" s="1"/>
  <c r="X57" i="1"/>
  <c r="BP57" i="1" s="1"/>
  <c r="W57" i="1"/>
  <c r="BO57" i="1" s="1"/>
  <c r="V57" i="1"/>
  <c r="BN57" i="1" s="1"/>
  <c r="U57" i="1"/>
  <c r="BM57" i="1" s="1"/>
  <c r="T57" i="1"/>
  <c r="BL57" i="1" s="1"/>
  <c r="S57" i="1"/>
  <c r="BK57" i="1" s="1"/>
  <c r="R57" i="1"/>
  <c r="BJ57" i="1" s="1"/>
  <c r="Q57" i="1"/>
  <c r="P57" i="1"/>
  <c r="BH57" i="1" s="1"/>
  <c r="O57" i="1"/>
  <c r="BG57" i="1" s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Y56" i="1"/>
  <c r="BQ56" i="1" s="1"/>
  <c r="X56" i="1"/>
  <c r="BP56" i="1" s="1"/>
  <c r="W56" i="1"/>
  <c r="BO56" i="1" s="1"/>
  <c r="V56" i="1"/>
  <c r="BN56" i="1" s="1"/>
  <c r="U56" i="1"/>
  <c r="BM56" i="1" s="1"/>
  <c r="T56" i="1"/>
  <c r="S56" i="1"/>
  <c r="BK56" i="1" s="1"/>
  <c r="R56" i="1"/>
  <c r="BJ56" i="1" s="1"/>
  <c r="Q56" i="1"/>
  <c r="P56" i="1"/>
  <c r="O56" i="1"/>
  <c r="BG56" i="1" s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Y55" i="1"/>
  <c r="BQ55" i="1" s="1"/>
  <c r="X55" i="1"/>
  <c r="BP55" i="1" s="1"/>
  <c r="W55" i="1"/>
  <c r="BO55" i="1" s="1"/>
  <c r="V55" i="1"/>
  <c r="BN55" i="1" s="1"/>
  <c r="U55" i="1"/>
  <c r="BM55" i="1" s="1"/>
  <c r="T55" i="1"/>
  <c r="BL55" i="1" s="1"/>
  <c r="S55" i="1"/>
  <c r="BK55" i="1" s="1"/>
  <c r="R55" i="1"/>
  <c r="BJ55" i="1" s="1"/>
  <c r="Q55" i="1"/>
  <c r="P55" i="1"/>
  <c r="BH55" i="1" s="1"/>
  <c r="O55" i="1"/>
  <c r="BG55" i="1" s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Y54" i="1"/>
  <c r="BQ54" i="1" s="1"/>
  <c r="X54" i="1"/>
  <c r="BP54" i="1" s="1"/>
  <c r="W54" i="1"/>
  <c r="BO54" i="1" s="1"/>
  <c r="V54" i="1"/>
  <c r="BN54" i="1" s="1"/>
  <c r="U54" i="1"/>
  <c r="BM54" i="1" s="1"/>
  <c r="T54" i="1"/>
  <c r="BL54" i="1" s="1"/>
  <c r="S54" i="1"/>
  <c r="BK54" i="1" s="1"/>
  <c r="R54" i="1"/>
  <c r="BJ54" i="1" s="1"/>
  <c r="Q54" i="1"/>
  <c r="P54" i="1"/>
  <c r="BH54" i="1" s="1"/>
  <c r="O54" i="1"/>
  <c r="BG54" i="1" s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Y53" i="1"/>
  <c r="BQ53" i="1" s="1"/>
  <c r="X53" i="1"/>
  <c r="BP53" i="1" s="1"/>
  <c r="W53" i="1"/>
  <c r="BO53" i="1" s="1"/>
  <c r="V53" i="1"/>
  <c r="BN53" i="1" s="1"/>
  <c r="U53" i="1"/>
  <c r="BM53" i="1" s="1"/>
  <c r="T53" i="1"/>
  <c r="S53" i="1"/>
  <c r="BK53" i="1" s="1"/>
  <c r="R53" i="1"/>
  <c r="BJ53" i="1" s="1"/>
  <c r="Q53" i="1"/>
  <c r="P53" i="1"/>
  <c r="O53" i="1"/>
  <c r="BG53" i="1" s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Y52" i="1"/>
  <c r="BQ52" i="1" s="1"/>
  <c r="X52" i="1"/>
  <c r="BP52" i="1" s="1"/>
  <c r="W52" i="1"/>
  <c r="BO52" i="1" s="1"/>
  <c r="V52" i="1"/>
  <c r="BN52" i="1" s="1"/>
  <c r="U52" i="1"/>
  <c r="BM52" i="1" s="1"/>
  <c r="T52" i="1"/>
  <c r="S52" i="1"/>
  <c r="BK52" i="1" s="1"/>
  <c r="R52" i="1"/>
  <c r="BJ52" i="1" s="1"/>
  <c r="Q52" i="1"/>
  <c r="P52" i="1"/>
  <c r="BH52" i="1" s="1"/>
  <c r="O52" i="1"/>
  <c r="BG52" i="1" s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Z82" i="3"/>
  <c r="BR82" i="3" s="1"/>
  <c r="Y82" i="3"/>
  <c r="BQ82" i="3" s="1"/>
  <c r="X82" i="3"/>
  <c r="BP82" i="3" s="1"/>
  <c r="W82" i="3"/>
  <c r="BO82" i="3" s="1"/>
  <c r="V82" i="3"/>
  <c r="BN82" i="3" s="1"/>
  <c r="U82" i="3"/>
  <c r="BM82" i="3" s="1"/>
  <c r="T82" i="3"/>
  <c r="BL82" i="3" s="1"/>
  <c r="S82" i="3"/>
  <c r="BK82" i="3" s="1"/>
  <c r="R82" i="3"/>
  <c r="BJ82" i="3" s="1"/>
  <c r="Q82" i="3"/>
  <c r="BI82" i="3" s="1"/>
  <c r="P82" i="3"/>
  <c r="BH82" i="3" s="1"/>
  <c r="O82" i="3"/>
  <c r="BG82" i="3" s="1"/>
  <c r="N82" i="3"/>
  <c r="M82" i="3"/>
  <c r="L82" i="3"/>
  <c r="K82" i="3"/>
  <c r="J82" i="3"/>
  <c r="I82" i="3"/>
  <c r="H82" i="3"/>
  <c r="G82" i="3"/>
  <c r="F82" i="3"/>
  <c r="E82" i="3"/>
  <c r="D82" i="3"/>
  <c r="C82" i="3"/>
  <c r="Z81" i="3"/>
  <c r="BR81" i="3" s="1"/>
  <c r="Y81" i="3"/>
  <c r="BQ81" i="3" s="1"/>
  <c r="X81" i="3"/>
  <c r="BP81" i="3" s="1"/>
  <c r="W81" i="3"/>
  <c r="BO81" i="3" s="1"/>
  <c r="V81" i="3"/>
  <c r="BN81" i="3" s="1"/>
  <c r="U81" i="3"/>
  <c r="BM81" i="3" s="1"/>
  <c r="T81" i="3"/>
  <c r="BL81" i="3" s="1"/>
  <c r="S81" i="3"/>
  <c r="BK81" i="3" s="1"/>
  <c r="R81" i="3"/>
  <c r="BJ81" i="3" s="1"/>
  <c r="Q81" i="3"/>
  <c r="BI81" i="3" s="1"/>
  <c r="P81" i="3"/>
  <c r="BH81" i="3" s="1"/>
  <c r="O81" i="3"/>
  <c r="BG81" i="3" s="1"/>
  <c r="N81" i="3"/>
  <c r="M81" i="3"/>
  <c r="L81" i="3"/>
  <c r="K81" i="3"/>
  <c r="J81" i="3"/>
  <c r="I81" i="3"/>
  <c r="H81" i="3"/>
  <c r="G81" i="3"/>
  <c r="F81" i="3"/>
  <c r="E81" i="3"/>
  <c r="D81" i="3"/>
  <c r="C81" i="3"/>
  <c r="Z80" i="3"/>
  <c r="BR80" i="3" s="1"/>
  <c r="Y80" i="3"/>
  <c r="BQ80" i="3" s="1"/>
  <c r="X80" i="3"/>
  <c r="BP80" i="3" s="1"/>
  <c r="W80" i="3"/>
  <c r="BO80" i="3" s="1"/>
  <c r="V80" i="3"/>
  <c r="BN80" i="3" s="1"/>
  <c r="U80" i="3"/>
  <c r="BM80" i="3" s="1"/>
  <c r="T80" i="3"/>
  <c r="BL80" i="3" s="1"/>
  <c r="S80" i="3"/>
  <c r="BK80" i="3" s="1"/>
  <c r="R80" i="3"/>
  <c r="BJ80" i="3" s="1"/>
  <c r="Q80" i="3"/>
  <c r="BI80" i="3" s="1"/>
  <c r="P80" i="3"/>
  <c r="BH80" i="3" s="1"/>
  <c r="O80" i="3"/>
  <c r="BG80" i="3" s="1"/>
  <c r="N80" i="3"/>
  <c r="M80" i="3"/>
  <c r="L80" i="3"/>
  <c r="K80" i="3"/>
  <c r="J80" i="3"/>
  <c r="I80" i="3"/>
  <c r="H80" i="3"/>
  <c r="G80" i="3"/>
  <c r="F80" i="3"/>
  <c r="E80" i="3"/>
  <c r="D80" i="3"/>
  <c r="C80" i="3"/>
  <c r="Z79" i="3"/>
  <c r="BR79" i="3" s="1"/>
  <c r="Y79" i="3"/>
  <c r="BQ79" i="3" s="1"/>
  <c r="X79" i="3"/>
  <c r="BP79" i="3" s="1"/>
  <c r="W79" i="3"/>
  <c r="BO79" i="3" s="1"/>
  <c r="V79" i="3"/>
  <c r="BN79" i="3" s="1"/>
  <c r="U79" i="3"/>
  <c r="BM79" i="3" s="1"/>
  <c r="T79" i="3"/>
  <c r="BL79" i="3" s="1"/>
  <c r="S79" i="3"/>
  <c r="BK79" i="3" s="1"/>
  <c r="R79" i="3"/>
  <c r="BJ79" i="3" s="1"/>
  <c r="Q79" i="3"/>
  <c r="BI79" i="3" s="1"/>
  <c r="P79" i="3"/>
  <c r="BH79" i="3" s="1"/>
  <c r="O79" i="3"/>
  <c r="BG79" i="3" s="1"/>
  <c r="N79" i="3"/>
  <c r="M79" i="3"/>
  <c r="L79" i="3"/>
  <c r="K79" i="3"/>
  <c r="J79" i="3"/>
  <c r="I79" i="3"/>
  <c r="H79" i="3"/>
  <c r="G79" i="3"/>
  <c r="F79" i="3"/>
  <c r="E79" i="3"/>
  <c r="D79" i="3"/>
  <c r="C79" i="3"/>
  <c r="Z78" i="3"/>
  <c r="BR78" i="3" s="1"/>
  <c r="Y78" i="3"/>
  <c r="BQ78" i="3" s="1"/>
  <c r="X78" i="3"/>
  <c r="BP78" i="3" s="1"/>
  <c r="W78" i="3"/>
  <c r="BO78" i="3" s="1"/>
  <c r="V78" i="3"/>
  <c r="BN78" i="3" s="1"/>
  <c r="U78" i="3"/>
  <c r="BM78" i="3" s="1"/>
  <c r="T78" i="3"/>
  <c r="BL78" i="3" s="1"/>
  <c r="S78" i="3"/>
  <c r="BK78" i="3" s="1"/>
  <c r="R78" i="3"/>
  <c r="BJ78" i="3" s="1"/>
  <c r="Q78" i="3"/>
  <c r="BI78" i="3" s="1"/>
  <c r="P78" i="3"/>
  <c r="BH78" i="3" s="1"/>
  <c r="O78" i="3"/>
  <c r="BG78" i="3" s="1"/>
  <c r="N78" i="3"/>
  <c r="M78" i="3"/>
  <c r="L78" i="3"/>
  <c r="K78" i="3"/>
  <c r="J78" i="3"/>
  <c r="I78" i="3"/>
  <c r="H78" i="3"/>
  <c r="G78" i="3"/>
  <c r="F78" i="3"/>
  <c r="E78" i="3"/>
  <c r="D78" i="3"/>
  <c r="C78" i="3"/>
  <c r="Z77" i="3"/>
  <c r="BR77" i="3" s="1"/>
  <c r="Y77" i="3"/>
  <c r="BQ77" i="3" s="1"/>
  <c r="X77" i="3"/>
  <c r="BP77" i="3" s="1"/>
  <c r="W77" i="3"/>
  <c r="BO77" i="3" s="1"/>
  <c r="V77" i="3"/>
  <c r="BN77" i="3" s="1"/>
  <c r="U77" i="3"/>
  <c r="BM77" i="3" s="1"/>
  <c r="T77" i="3"/>
  <c r="BL77" i="3" s="1"/>
  <c r="S77" i="3"/>
  <c r="BK77" i="3" s="1"/>
  <c r="R77" i="3"/>
  <c r="BJ77" i="3" s="1"/>
  <c r="Q77" i="3"/>
  <c r="BI77" i="3" s="1"/>
  <c r="P77" i="3"/>
  <c r="BH77" i="3" s="1"/>
  <c r="O77" i="3"/>
  <c r="BG77" i="3" s="1"/>
  <c r="N77" i="3"/>
  <c r="M77" i="3"/>
  <c r="L77" i="3"/>
  <c r="K77" i="3"/>
  <c r="J77" i="3"/>
  <c r="I77" i="3"/>
  <c r="H77" i="3"/>
  <c r="G77" i="3"/>
  <c r="F77" i="3"/>
  <c r="E77" i="3"/>
  <c r="D77" i="3"/>
  <c r="C77" i="3"/>
  <c r="Z76" i="3"/>
  <c r="BR76" i="3" s="1"/>
  <c r="Y76" i="3"/>
  <c r="BQ76" i="3" s="1"/>
  <c r="X76" i="3"/>
  <c r="BP76" i="3" s="1"/>
  <c r="W76" i="3"/>
  <c r="BO76" i="3" s="1"/>
  <c r="V76" i="3"/>
  <c r="BN76" i="3" s="1"/>
  <c r="U76" i="3"/>
  <c r="BM76" i="3" s="1"/>
  <c r="T76" i="3"/>
  <c r="BL76" i="3" s="1"/>
  <c r="S76" i="3"/>
  <c r="BK76" i="3" s="1"/>
  <c r="R76" i="3"/>
  <c r="BJ76" i="3" s="1"/>
  <c r="Q76" i="3"/>
  <c r="BI76" i="3" s="1"/>
  <c r="P76" i="3"/>
  <c r="BH76" i="3" s="1"/>
  <c r="O76" i="3"/>
  <c r="BG76" i="3" s="1"/>
  <c r="N76" i="3"/>
  <c r="M76" i="3"/>
  <c r="L76" i="3"/>
  <c r="K76" i="3"/>
  <c r="J76" i="3"/>
  <c r="I76" i="3"/>
  <c r="H76" i="3"/>
  <c r="G76" i="3"/>
  <c r="F76" i="3"/>
  <c r="E76" i="3"/>
  <c r="D76" i="3"/>
  <c r="C76" i="3"/>
  <c r="Z82" i="2"/>
  <c r="BR82" i="2" s="1"/>
  <c r="Y82" i="2"/>
  <c r="BQ82" i="2" s="1"/>
  <c r="X82" i="2"/>
  <c r="BP82" i="2" s="1"/>
  <c r="W82" i="2"/>
  <c r="BO82" i="2" s="1"/>
  <c r="V82" i="2"/>
  <c r="BN82" i="2" s="1"/>
  <c r="U82" i="2"/>
  <c r="BM82" i="2" s="1"/>
  <c r="T82" i="2"/>
  <c r="BL82" i="2" s="1"/>
  <c r="S82" i="2"/>
  <c r="BK82" i="2" s="1"/>
  <c r="R82" i="2"/>
  <c r="BJ82" i="2" s="1"/>
  <c r="Q82" i="2"/>
  <c r="BI82" i="2" s="1"/>
  <c r="P82" i="2"/>
  <c r="BH82" i="2" s="1"/>
  <c r="O82" i="2"/>
  <c r="BG82" i="2" s="1"/>
  <c r="N82" i="2"/>
  <c r="M82" i="2"/>
  <c r="L82" i="2"/>
  <c r="K82" i="2"/>
  <c r="J82" i="2"/>
  <c r="I82" i="2"/>
  <c r="H82" i="2"/>
  <c r="G82" i="2"/>
  <c r="F82" i="2"/>
  <c r="E82" i="2"/>
  <c r="D82" i="2"/>
  <c r="C82" i="2"/>
  <c r="Z81" i="2"/>
  <c r="BR81" i="2" s="1"/>
  <c r="Y81" i="2"/>
  <c r="BQ81" i="2" s="1"/>
  <c r="X81" i="2"/>
  <c r="BP81" i="2" s="1"/>
  <c r="W81" i="2"/>
  <c r="BO81" i="2" s="1"/>
  <c r="V81" i="2"/>
  <c r="BN81" i="2" s="1"/>
  <c r="U81" i="2"/>
  <c r="BM81" i="2" s="1"/>
  <c r="T81" i="2"/>
  <c r="BL81" i="2" s="1"/>
  <c r="S81" i="2"/>
  <c r="BK81" i="2" s="1"/>
  <c r="R81" i="2"/>
  <c r="BJ81" i="2" s="1"/>
  <c r="Q81" i="2"/>
  <c r="BI81" i="2" s="1"/>
  <c r="P81" i="2"/>
  <c r="BH81" i="2" s="1"/>
  <c r="O81" i="2"/>
  <c r="BG81" i="2" s="1"/>
  <c r="N81" i="2"/>
  <c r="M81" i="2"/>
  <c r="L81" i="2"/>
  <c r="K81" i="2"/>
  <c r="J81" i="2"/>
  <c r="I81" i="2"/>
  <c r="H81" i="2"/>
  <c r="G81" i="2"/>
  <c r="F81" i="2"/>
  <c r="E81" i="2"/>
  <c r="D81" i="2"/>
  <c r="C81" i="2"/>
  <c r="Z80" i="2"/>
  <c r="BR80" i="2" s="1"/>
  <c r="Y80" i="2"/>
  <c r="BQ80" i="2" s="1"/>
  <c r="X80" i="2"/>
  <c r="BP80" i="2" s="1"/>
  <c r="W80" i="2"/>
  <c r="BO80" i="2" s="1"/>
  <c r="V80" i="2"/>
  <c r="BN80" i="2" s="1"/>
  <c r="U80" i="2"/>
  <c r="BM80" i="2" s="1"/>
  <c r="T80" i="2"/>
  <c r="BL80" i="2" s="1"/>
  <c r="S80" i="2"/>
  <c r="BK80" i="2" s="1"/>
  <c r="R80" i="2"/>
  <c r="BJ80" i="2" s="1"/>
  <c r="Q80" i="2"/>
  <c r="BI80" i="2" s="1"/>
  <c r="P80" i="2"/>
  <c r="BH80" i="2" s="1"/>
  <c r="O80" i="2"/>
  <c r="BG80" i="2" s="1"/>
  <c r="N80" i="2"/>
  <c r="M80" i="2"/>
  <c r="L80" i="2"/>
  <c r="K80" i="2"/>
  <c r="J80" i="2"/>
  <c r="I80" i="2"/>
  <c r="H80" i="2"/>
  <c r="G80" i="2"/>
  <c r="F80" i="2"/>
  <c r="E80" i="2"/>
  <c r="D80" i="2"/>
  <c r="C80" i="2"/>
  <c r="Z79" i="2"/>
  <c r="BR79" i="2" s="1"/>
  <c r="Y79" i="2"/>
  <c r="BQ79" i="2" s="1"/>
  <c r="X79" i="2"/>
  <c r="BP79" i="2" s="1"/>
  <c r="W79" i="2"/>
  <c r="BO79" i="2" s="1"/>
  <c r="V79" i="2"/>
  <c r="BN79" i="2" s="1"/>
  <c r="U79" i="2"/>
  <c r="BM79" i="2" s="1"/>
  <c r="T79" i="2"/>
  <c r="BL79" i="2" s="1"/>
  <c r="S79" i="2"/>
  <c r="BK79" i="2" s="1"/>
  <c r="R79" i="2"/>
  <c r="BJ79" i="2" s="1"/>
  <c r="Q79" i="2"/>
  <c r="BI79" i="2" s="1"/>
  <c r="P79" i="2"/>
  <c r="BH79" i="2" s="1"/>
  <c r="O79" i="2"/>
  <c r="BG79" i="2" s="1"/>
  <c r="N79" i="2"/>
  <c r="M79" i="2"/>
  <c r="L79" i="2"/>
  <c r="K79" i="2"/>
  <c r="J79" i="2"/>
  <c r="I79" i="2"/>
  <c r="H79" i="2"/>
  <c r="G79" i="2"/>
  <c r="F79" i="2"/>
  <c r="E79" i="2"/>
  <c r="D79" i="2"/>
  <c r="C79" i="2"/>
  <c r="Z78" i="2"/>
  <c r="BR78" i="2" s="1"/>
  <c r="Y78" i="2"/>
  <c r="BQ78" i="2" s="1"/>
  <c r="X78" i="2"/>
  <c r="BP78" i="2" s="1"/>
  <c r="W78" i="2"/>
  <c r="BO78" i="2" s="1"/>
  <c r="V78" i="2"/>
  <c r="BN78" i="2" s="1"/>
  <c r="U78" i="2"/>
  <c r="BM78" i="2" s="1"/>
  <c r="T78" i="2"/>
  <c r="BL78" i="2" s="1"/>
  <c r="S78" i="2"/>
  <c r="BK78" i="2" s="1"/>
  <c r="R78" i="2"/>
  <c r="BJ78" i="2" s="1"/>
  <c r="Q78" i="2"/>
  <c r="BI78" i="2" s="1"/>
  <c r="P78" i="2"/>
  <c r="BH78" i="2" s="1"/>
  <c r="O78" i="2"/>
  <c r="BG78" i="2" s="1"/>
  <c r="N78" i="2"/>
  <c r="M78" i="2"/>
  <c r="L78" i="2"/>
  <c r="K78" i="2"/>
  <c r="J78" i="2"/>
  <c r="I78" i="2"/>
  <c r="H78" i="2"/>
  <c r="G78" i="2"/>
  <c r="F78" i="2"/>
  <c r="E78" i="2"/>
  <c r="D78" i="2"/>
  <c r="C78" i="2"/>
  <c r="Z77" i="2"/>
  <c r="BR77" i="2" s="1"/>
  <c r="Y77" i="2"/>
  <c r="BQ77" i="2" s="1"/>
  <c r="X77" i="2"/>
  <c r="BP77" i="2" s="1"/>
  <c r="W77" i="2"/>
  <c r="BO77" i="2" s="1"/>
  <c r="V77" i="2"/>
  <c r="BN77" i="2" s="1"/>
  <c r="U77" i="2"/>
  <c r="BM77" i="2" s="1"/>
  <c r="T77" i="2"/>
  <c r="BL77" i="2" s="1"/>
  <c r="S77" i="2"/>
  <c r="BK77" i="2" s="1"/>
  <c r="R77" i="2"/>
  <c r="BJ77" i="2" s="1"/>
  <c r="Q77" i="2"/>
  <c r="BI77" i="2" s="1"/>
  <c r="P77" i="2"/>
  <c r="BH77" i="2" s="1"/>
  <c r="O77" i="2"/>
  <c r="BG77" i="2" s="1"/>
  <c r="N77" i="2"/>
  <c r="M77" i="2"/>
  <c r="L77" i="2"/>
  <c r="K77" i="2"/>
  <c r="J77" i="2"/>
  <c r="I77" i="2"/>
  <c r="H77" i="2"/>
  <c r="G77" i="2"/>
  <c r="F77" i="2"/>
  <c r="E77" i="2"/>
  <c r="D77" i="2"/>
  <c r="C77" i="2"/>
  <c r="Z76" i="2"/>
  <c r="BR76" i="2" s="1"/>
  <c r="Y76" i="2"/>
  <c r="BQ76" i="2" s="1"/>
  <c r="X76" i="2"/>
  <c r="BP76" i="2" s="1"/>
  <c r="W76" i="2"/>
  <c r="BO76" i="2" s="1"/>
  <c r="V76" i="2"/>
  <c r="BN76" i="2" s="1"/>
  <c r="U76" i="2"/>
  <c r="BM76" i="2" s="1"/>
  <c r="T76" i="2"/>
  <c r="BL76" i="2" s="1"/>
  <c r="S76" i="2"/>
  <c r="BK76" i="2" s="1"/>
  <c r="R76" i="2"/>
  <c r="BJ76" i="2" s="1"/>
  <c r="Q76" i="2"/>
  <c r="BI76" i="2" s="1"/>
  <c r="P76" i="2"/>
  <c r="BH76" i="2" s="1"/>
  <c r="O76" i="2"/>
  <c r="BG76" i="2" s="1"/>
  <c r="N76" i="2"/>
  <c r="M76" i="2"/>
  <c r="L76" i="2"/>
  <c r="K76" i="2"/>
  <c r="J76" i="2"/>
  <c r="I76" i="2"/>
  <c r="H76" i="2"/>
  <c r="G76" i="2"/>
  <c r="F76" i="2"/>
  <c r="E76" i="2"/>
  <c r="D76" i="2"/>
  <c r="C76" i="2"/>
  <c r="P72" i="2"/>
  <c r="BH72" i="2" s="1"/>
  <c r="Z70" i="2"/>
  <c r="BR70" i="2" s="1"/>
  <c r="Y70" i="2"/>
  <c r="BQ70" i="2" s="1"/>
  <c r="X70" i="2"/>
  <c r="BP70" i="2" s="1"/>
  <c r="W70" i="2"/>
  <c r="BO70" i="2" s="1"/>
  <c r="V70" i="2"/>
  <c r="BN70" i="2" s="1"/>
  <c r="U70" i="2"/>
  <c r="BM70" i="2" s="1"/>
  <c r="T70" i="2"/>
  <c r="BL70" i="2" s="1"/>
  <c r="S70" i="2"/>
  <c r="BK70" i="2" s="1"/>
  <c r="R70" i="2"/>
  <c r="BJ70" i="2" s="1"/>
  <c r="Q70" i="2"/>
  <c r="BI70" i="2" s="1"/>
  <c r="P70" i="2"/>
  <c r="BH70" i="2" s="1"/>
  <c r="O70" i="2"/>
  <c r="BG70" i="2" s="1"/>
  <c r="N70" i="2"/>
  <c r="M70" i="2"/>
  <c r="L70" i="2"/>
  <c r="K70" i="2"/>
  <c r="J70" i="2"/>
  <c r="I70" i="2"/>
  <c r="H70" i="2"/>
  <c r="G70" i="2"/>
  <c r="F70" i="2"/>
  <c r="E70" i="2"/>
  <c r="D70" i="2"/>
  <c r="C70" i="2"/>
  <c r="Z69" i="2"/>
  <c r="BR69" i="2" s="1"/>
  <c r="Y69" i="2"/>
  <c r="BQ69" i="2" s="1"/>
  <c r="X69" i="2"/>
  <c r="BP69" i="2" s="1"/>
  <c r="W69" i="2"/>
  <c r="BO69" i="2" s="1"/>
  <c r="V69" i="2"/>
  <c r="BN69" i="2" s="1"/>
  <c r="U69" i="2"/>
  <c r="BM69" i="2" s="1"/>
  <c r="T69" i="2"/>
  <c r="BL69" i="2" s="1"/>
  <c r="S69" i="2"/>
  <c r="BK69" i="2" s="1"/>
  <c r="R69" i="2"/>
  <c r="BJ69" i="2" s="1"/>
  <c r="Q69" i="2"/>
  <c r="BI69" i="2" s="1"/>
  <c r="P69" i="2"/>
  <c r="BH69" i="2" s="1"/>
  <c r="O69" i="2"/>
  <c r="BG69" i="2" s="1"/>
  <c r="N69" i="2"/>
  <c r="M69" i="2"/>
  <c r="L69" i="2"/>
  <c r="K69" i="2"/>
  <c r="J69" i="2"/>
  <c r="I69" i="2"/>
  <c r="H69" i="2"/>
  <c r="G69" i="2"/>
  <c r="F69" i="2"/>
  <c r="E69" i="2"/>
  <c r="D69" i="2"/>
  <c r="C69" i="2"/>
  <c r="Z68" i="2"/>
  <c r="BR68" i="2" s="1"/>
  <c r="Y68" i="2"/>
  <c r="BQ68" i="2" s="1"/>
  <c r="X68" i="2"/>
  <c r="BP68" i="2" s="1"/>
  <c r="W68" i="2"/>
  <c r="BO68" i="2" s="1"/>
  <c r="V68" i="2"/>
  <c r="BN68" i="2" s="1"/>
  <c r="U68" i="2"/>
  <c r="BM68" i="2" s="1"/>
  <c r="T68" i="2"/>
  <c r="BL68" i="2" s="1"/>
  <c r="S68" i="2"/>
  <c r="BK68" i="2" s="1"/>
  <c r="R68" i="2"/>
  <c r="BJ68" i="2" s="1"/>
  <c r="Q68" i="2"/>
  <c r="BI68" i="2" s="1"/>
  <c r="P68" i="2"/>
  <c r="BH68" i="2" s="1"/>
  <c r="O68" i="2"/>
  <c r="BG68" i="2" s="1"/>
  <c r="N68" i="2"/>
  <c r="M68" i="2"/>
  <c r="L68" i="2"/>
  <c r="K68" i="2"/>
  <c r="J68" i="2"/>
  <c r="I68" i="2"/>
  <c r="H68" i="2"/>
  <c r="G68" i="2"/>
  <c r="F68" i="2"/>
  <c r="E68" i="2"/>
  <c r="D68" i="2"/>
  <c r="C68" i="2"/>
  <c r="Z67" i="2"/>
  <c r="BR67" i="2" s="1"/>
  <c r="Y67" i="2"/>
  <c r="BQ67" i="2" s="1"/>
  <c r="X67" i="2"/>
  <c r="BP67" i="2" s="1"/>
  <c r="W67" i="2"/>
  <c r="BO67" i="2" s="1"/>
  <c r="V67" i="2"/>
  <c r="BN67" i="2" s="1"/>
  <c r="U67" i="2"/>
  <c r="BM67" i="2" s="1"/>
  <c r="T67" i="2"/>
  <c r="BL67" i="2" s="1"/>
  <c r="S67" i="2"/>
  <c r="BK67" i="2" s="1"/>
  <c r="R67" i="2"/>
  <c r="BJ67" i="2" s="1"/>
  <c r="Q67" i="2"/>
  <c r="BI67" i="2" s="1"/>
  <c r="P67" i="2"/>
  <c r="BH67" i="2" s="1"/>
  <c r="O67" i="2"/>
  <c r="BG67" i="2" s="1"/>
  <c r="N67" i="2"/>
  <c r="M67" i="2"/>
  <c r="L67" i="2"/>
  <c r="K67" i="2"/>
  <c r="J67" i="2"/>
  <c r="I67" i="2"/>
  <c r="H67" i="2"/>
  <c r="G67" i="2"/>
  <c r="F67" i="2"/>
  <c r="E67" i="2"/>
  <c r="D67" i="2"/>
  <c r="C67" i="2"/>
  <c r="Z66" i="2"/>
  <c r="BR66" i="2" s="1"/>
  <c r="Y66" i="2"/>
  <c r="BQ66" i="2" s="1"/>
  <c r="X66" i="2"/>
  <c r="BP66" i="2" s="1"/>
  <c r="W66" i="2"/>
  <c r="BO66" i="2" s="1"/>
  <c r="V66" i="2"/>
  <c r="BN66" i="2" s="1"/>
  <c r="U66" i="2"/>
  <c r="BM66" i="2" s="1"/>
  <c r="T66" i="2"/>
  <c r="BL66" i="2" s="1"/>
  <c r="S66" i="2"/>
  <c r="BK66" i="2" s="1"/>
  <c r="R66" i="2"/>
  <c r="BJ66" i="2" s="1"/>
  <c r="Q66" i="2"/>
  <c r="BI66" i="2" s="1"/>
  <c r="P66" i="2"/>
  <c r="BH66" i="2" s="1"/>
  <c r="O66" i="2"/>
  <c r="BG66" i="2" s="1"/>
  <c r="N66" i="2"/>
  <c r="M66" i="2"/>
  <c r="L66" i="2"/>
  <c r="K66" i="2"/>
  <c r="J66" i="2"/>
  <c r="I66" i="2"/>
  <c r="H66" i="2"/>
  <c r="G66" i="2"/>
  <c r="F66" i="2"/>
  <c r="E66" i="2"/>
  <c r="D66" i="2"/>
  <c r="C66" i="2"/>
  <c r="Z65" i="2"/>
  <c r="BR65" i="2" s="1"/>
  <c r="Y65" i="2"/>
  <c r="BQ65" i="2" s="1"/>
  <c r="X65" i="2"/>
  <c r="BP65" i="2" s="1"/>
  <c r="W65" i="2"/>
  <c r="BO65" i="2" s="1"/>
  <c r="V65" i="2"/>
  <c r="BN65" i="2" s="1"/>
  <c r="U65" i="2"/>
  <c r="BM65" i="2" s="1"/>
  <c r="T65" i="2"/>
  <c r="BL65" i="2" s="1"/>
  <c r="S65" i="2"/>
  <c r="BK65" i="2" s="1"/>
  <c r="R65" i="2"/>
  <c r="BJ65" i="2" s="1"/>
  <c r="Q65" i="2"/>
  <c r="BI65" i="2" s="1"/>
  <c r="P65" i="2"/>
  <c r="BH65" i="2" s="1"/>
  <c r="O65" i="2"/>
  <c r="BG65" i="2" s="1"/>
  <c r="N65" i="2"/>
  <c r="M65" i="2"/>
  <c r="L65" i="2"/>
  <c r="K65" i="2"/>
  <c r="J65" i="2"/>
  <c r="I65" i="2"/>
  <c r="H65" i="2"/>
  <c r="G65" i="2"/>
  <c r="F65" i="2"/>
  <c r="E65" i="2"/>
  <c r="D65" i="2"/>
  <c r="C65" i="2"/>
  <c r="Z64" i="2"/>
  <c r="BR64" i="2" s="1"/>
  <c r="Y64" i="2"/>
  <c r="BQ64" i="2" s="1"/>
  <c r="X64" i="2"/>
  <c r="BP64" i="2" s="1"/>
  <c r="W64" i="2"/>
  <c r="BO64" i="2" s="1"/>
  <c r="V64" i="2"/>
  <c r="BN64" i="2" s="1"/>
  <c r="U64" i="2"/>
  <c r="BM64" i="2" s="1"/>
  <c r="T64" i="2"/>
  <c r="BL64" i="2" s="1"/>
  <c r="S64" i="2"/>
  <c r="BK64" i="2" s="1"/>
  <c r="R64" i="2"/>
  <c r="BJ64" i="2" s="1"/>
  <c r="Q64" i="2"/>
  <c r="BI64" i="2" s="1"/>
  <c r="P64" i="2"/>
  <c r="BH64" i="2" s="1"/>
  <c r="O64" i="2"/>
  <c r="BG64" i="2" s="1"/>
  <c r="N64" i="2"/>
  <c r="M64" i="2"/>
  <c r="L64" i="2"/>
  <c r="K64" i="2"/>
  <c r="J64" i="2"/>
  <c r="I64" i="2"/>
  <c r="H64" i="2"/>
  <c r="G64" i="2"/>
  <c r="F64" i="2"/>
  <c r="E64" i="2"/>
  <c r="D64" i="2"/>
  <c r="C64" i="2"/>
  <c r="Z70" i="3"/>
  <c r="BR70" i="3" s="1"/>
  <c r="Y70" i="3"/>
  <c r="BQ70" i="3" s="1"/>
  <c r="X70" i="3"/>
  <c r="BP70" i="3" s="1"/>
  <c r="W70" i="3"/>
  <c r="BO70" i="3" s="1"/>
  <c r="V70" i="3"/>
  <c r="BN70" i="3" s="1"/>
  <c r="U70" i="3"/>
  <c r="BM70" i="3" s="1"/>
  <c r="T70" i="3"/>
  <c r="BL70" i="3" s="1"/>
  <c r="S70" i="3"/>
  <c r="BK70" i="3" s="1"/>
  <c r="R70" i="3"/>
  <c r="BJ70" i="3" s="1"/>
  <c r="Q70" i="3"/>
  <c r="BI70" i="3" s="1"/>
  <c r="P70" i="3"/>
  <c r="BH70" i="3" s="1"/>
  <c r="O70" i="3"/>
  <c r="BG70" i="3" s="1"/>
  <c r="N70" i="3"/>
  <c r="M70" i="3"/>
  <c r="L70" i="3"/>
  <c r="K70" i="3"/>
  <c r="J70" i="3"/>
  <c r="I70" i="3"/>
  <c r="H70" i="3"/>
  <c r="G70" i="3"/>
  <c r="F70" i="3"/>
  <c r="E70" i="3"/>
  <c r="D70" i="3"/>
  <c r="C70" i="3"/>
  <c r="Z69" i="3"/>
  <c r="BR69" i="3" s="1"/>
  <c r="Y69" i="3"/>
  <c r="BQ69" i="3" s="1"/>
  <c r="X69" i="3"/>
  <c r="BP69" i="3" s="1"/>
  <c r="W69" i="3"/>
  <c r="BO69" i="3" s="1"/>
  <c r="V69" i="3"/>
  <c r="BN69" i="3" s="1"/>
  <c r="U69" i="3"/>
  <c r="BM69" i="3" s="1"/>
  <c r="T69" i="3"/>
  <c r="BL69" i="3" s="1"/>
  <c r="S69" i="3"/>
  <c r="BK69" i="3" s="1"/>
  <c r="R69" i="3"/>
  <c r="BJ69" i="3" s="1"/>
  <c r="Q69" i="3"/>
  <c r="BI69" i="3" s="1"/>
  <c r="P69" i="3"/>
  <c r="BH69" i="3" s="1"/>
  <c r="O69" i="3"/>
  <c r="BG69" i="3" s="1"/>
  <c r="N69" i="3"/>
  <c r="M69" i="3"/>
  <c r="L69" i="3"/>
  <c r="K69" i="3"/>
  <c r="J69" i="3"/>
  <c r="I69" i="3"/>
  <c r="H69" i="3"/>
  <c r="G69" i="3"/>
  <c r="F69" i="3"/>
  <c r="E69" i="3"/>
  <c r="D69" i="3"/>
  <c r="C69" i="3"/>
  <c r="Z68" i="3"/>
  <c r="BR68" i="3" s="1"/>
  <c r="Y68" i="3"/>
  <c r="BQ68" i="3" s="1"/>
  <c r="X68" i="3"/>
  <c r="BP68" i="3" s="1"/>
  <c r="W68" i="3"/>
  <c r="BO68" i="3" s="1"/>
  <c r="V68" i="3"/>
  <c r="BN68" i="3" s="1"/>
  <c r="U68" i="3"/>
  <c r="BM68" i="3" s="1"/>
  <c r="T68" i="3"/>
  <c r="BL68" i="3" s="1"/>
  <c r="S68" i="3"/>
  <c r="BK68" i="3" s="1"/>
  <c r="R68" i="3"/>
  <c r="BJ68" i="3" s="1"/>
  <c r="Q68" i="3"/>
  <c r="BI68" i="3" s="1"/>
  <c r="P68" i="3"/>
  <c r="BH68" i="3" s="1"/>
  <c r="O68" i="3"/>
  <c r="BG68" i="3" s="1"/>
  <c r="N68" i="3"/>
  <c r="M68" i="3"/>
  <c r="L68" i="3"/>
  <c r="K68" i="3"/>
  <c r="J68" i="3"/>
  <c r="I68" i="3"/>
  <c r="H68" i="3"/>
  <c r="G68" i="3"/>
  <c r="F68" i="3"/>
  <c r="E68" i="3"/>
  <c r="D68" i="3"/>
  <c r="C68" i="3"/>
  <c r="Z67" i="3"/>
  <c r="BR67" i="3" s="1"/>
  <c r="Y67" i="3"/>
  <c r="BQ67" i="3" s="1"/>
  <c r="X67" i="3"/>
  <c r="BP67" i="3" s="1"/>
  <c r="W67" i="3"/>
  <c r="BO67" i="3" s="1"/>
  <c r="V67" i="3"/>
  <c r="BN67" i="3" s="1"/>
  <c r="U67" i="3"/>
  <c r="BM67" i="3" s="1"/>
  <c r="T67" i="3"/>
  <c r="BL67" i="3" s="1"/>
  <c r="S67" i="3"/>
  <c r="BK67" i="3" s="1"/>
  <c r="R67" i="3"/>
  <c r="BJ67" i="3" s="1"/>
  <c r="Q67" i="3"/>
  <c r="BI67" i="3" s="1"/>
  <c r="P67" i="3"/>
  <c r="BH67" i="3" s="1"/>
  <c r="O67" i="3"/>
  <c r="BG67" i="3" s="1"/>
  <c r="N67" i="3"/>
  <c r="M67" i="3"/>
  <c r="L67" i="3"/>
  <c r="K67" i="3"/>
  <c r="J67" i="3"/>
  <c r="I67" i="3"/>
  <c r="H67" i="3"/>
  <c r="G67" i="3"/>
  <c r="F67" i="3"/>
  <c r="E67" i="3"/>
  <c r="D67" i="3"/>
  <c r="C67" i="3"/>
  <c r="Z66" i="3"/>
  <c r="BR66" i="3" s="1"/>
  <c r="Y66" i="3"/>
  <c r="BQ66" i="3" s="1"/>
  <c r="X66" i="3"/>
  <c r="BP66" i="3" s="1"/>
  <c r="W66" i="3"/>
  <c r="BO66" i="3" s="1"/>
  <c r="V66" i="3"/>
  <c r="BN66" i="3" s="1"/>
  <c r="U66" i="3"/>
  <c r="BM66" i="3" s="1"/>
  <c r="T66" i="3"/>
  <c r="BL66" i="3" s="1"/>
  <c r="S66" i="3"/>
  <c r="BK66" i="3" s="1"/>
  <c r="R66" i="3"/>
  <c r="BJ66" i="3" s="1"/>
  <c r="Q66" i="3"/>
  <c r="BI66" i="3" s="1"/>
  <c r="P66" i="3"/>
  <c r="BH66" i="3" s="1"/>
  <c r="O66" i="3"/>
  <c r="BG66" i="3" s="1"/>
  <c r="N66" i="3"/>
  <c r="M66" i="3"/>
  <c r="L66" i="3"/>
  <c r="K66" i="3"/>
  <c r="J66" i="3"/>
  <c r="I66" i="3"/>
  <c r="H66" i="3"/>
  <c r="G66" i="3"/>
  <c r="F66" i="3"/>
  <c r="E66" i="3"/>
  <c r="D66" i="3"/>
  <c r="C66" i="3"/>
  <c r="Z65" i="3"/>
  <c r="BR65" i="3" s="1"/>
  <c r="Y65" i="3"/>
  <c r="BQ65" i="3" s="1"/>
  <c r="X65" i="3"/>
  <c r="BP65" i="3" s="1"/>
  <c r="W65" i="3"/>
  <c r="BO65" i="3" s="1"/>
  <c r="V65" i="3"/>
  <c r="BN65" i="3" s="1"/>
  <c r="U65" i="3"/>
  <c r="BM65" i="3" s="1"/>
  <c r="T65" i="3"/>
  <c r="BL65" i="3" s="1"/>
  <c r="S65" i="3"/>
  <c r="BK65" i="3" s="1"/>
  <c r="R65" i="3"/>
  <c r="BJ65" i="3" s="1"/>
  <c r="Q65" i="3"/>
  <c r="BI65" i="3" s="1"/>
  <c r="P65" i="3"/>
  <c r="BH65" i="3" s="1"/>
  <c r="O65" i="3"/>
  <c r="BG65" i="3" s="1"/>
  <c r="N65" i="3"/>
  <c r="M65" i="3"/>
  <c r="L65" i="3"/>
  <c r="K65" i="3"/>
  <c r="J65" i="3"/>
  <c r="I65" i="3"/>
  <c r="H65" i="3"/>
  <c r="G65" i="3"/>
  <c r="F65" i="3"/>
  <c r="E65" i="3"/>
  <c r="D65" i="3"/>
  <c r="C65" i="3"/>
  <c r="Z64" i="3"/>
  <c r="BR64" i="3" s="1"/>
  <c r="Y64" i="3"/>
  <c r="BQ64" i="3" s="1"/>
  <c r="X64" i="3"/>
  <c r="BP64" i="3" s="1"/>
  <c r="W64" i="3"/>
  <c r="BO64" i="3" s="1"/>
  <c r="V64" i="3"/>
  <c r="BN64" i="3" s="1"/>
  <c r="U64" i="3"/>
  <c r="BM64" i="3" s="1"/>
  <c r="T64" i="3"/>
  <c r="BL64" i="3" s="1"/>
  <c r="S64" i="3"/>
  <c r="BK64" i="3" s="1"/>
  <c r="R64" i="3"/>
  <c r="BJ64" i="3" s="1"/>
  <c r="Q64" i="3"/>
  <c r="BI64" i="3" s="1"/>
  <c r="P64" i="3"/>
  <c r="BH64" i="3" s="1"/>
  <c r="O64" i="3"/>
  <c r="BG64" i="3" s="1"/>
  <c r="N64" i="3"/>
  <c r="M64" i="3"/>
  <c r="L64" i="3"/>
  <c r="K64" i="3"/>
  <c r="J64" i="3"/>
  <c r="I64" i="3"/>
  <c r="H64" i="3"/>
  <c r="G64" i="3"/>
  <c r="F64" i="3"/>
  <c r="E64" i="3"/>
  <c r="D64" i="3"/>
  <c r="C64" i="3"/>
  <c r="Z84" i="2"/>
  <c r="BR84" i="2" s="1"/>
  <c r="Y84" i="2"/>
  <c r="BQ84" i="2" s="1"/>
  <c r="X72" i="2"/>
  <c r="BP72" i="2" s="1"/>
  <c r="W84" i="2"/>
  <c r="BO84" i="2" s="1"/>
  <c r="V84" i="2"/>
  <c r="BN84" i="2" s="1"/>
  <c r="U72" i="2"/>
  <c r="BM72" i="2" s="1"/>
  <c r="T72" i="2"/>
  <c r="BL72" i="2" s="1"/>
  <c r="L72" i="2"/>
  <c r="H72" i="2"/>
  <c r="Y10" i="1"/>
  <c r="BQ10" i="1" s="1"/>
  <c r="X10" i="1"/>
  <c r="BP10" i="1" s="1"/>
  <c r="W10" i="1"/>
  <c r="BO10" i="1" s="1"/>
  <c r="V10" i="1"/>
  <c r="BN10" i="1" s="1"/>
  <c r="U10" i="1"/>
  <c r="BM10" i="1" s="1"/>
  <c r="T10" i="1"/>
  <c r="BL10" i="1" s="1"/>
  <c r="S10" i="1"/>
  <c r="BK10" i="1" s="1"/>
  <c r="R10" i="1"/>
  <c r="BJ10" i="1" s="1"/>
  <c r="Q10" i="1"/>
  <c r="P10" i="1"/>
  <c r="BH10" i="1" s="1"/>
  <c r="O10" i="1"/>
  <c r="BG10" i="1" s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BQ9" i="1" s="1"/>
  <c r="X9" i="1"/>
  <c r="BP9" i="1" s="1"/>
  <c r="W9" i="1"/>
  <c r="BO9" i="1" s="1"/>
  <c r="V9" i="1"/>
  <c r="BN9" i="1" s="1"/>
  <c r="U9" i="1"/>
  <c r="BM9" i="1" s="1"/>
  <c r="T9" i="1"/>
  <c r="BL9" i="1" s="1"/>
  <c r="S9" i="1"/>
  <c r="BK9" i="1" s="1"/>
  <c r="R9" i="1"/>
  <c r="BJ9" i="1" s="1"/>
  <c r="Q9" i="1"/>
  <c r="P9" i="1"/>
  <c r="BH9" i="1" s="1"/>
  <c r="O9" i="1"/>
  <c r="BG9" i="1" s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BQ8" i="1" s="1"/>
  <c r="X8" i="1"/>
  <c r="BP8" i="1" s="1"/>
  <c r="W8" i="1"/>
  <c r="BO8" i="1" s="1"/>
  <c r="V8" i="1"/>
  <c r="BN8" i="1" s="1"/>
  <c r="U8" i="1"/>
  <c r="BM8" i="1" s="1"/>
  <c r="T8" i="1"/>
  <c r="BL8" i="1" s="1"/>
  <c r="S8" i="1"/>
  <c r="BK8" i="1" s="1"/>
  <c r="R8" i="1"/>
  <c r="BJ8" i="1" s="1"/>
  <c r="Q8" i="1"/>
  <c r="P8" i="1"/>
  <c r="BH8" i="1" s="1"/>
  <c r="O8" i="1"/>
  <c r="BG8" i="1" s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BQ7" i="1" s="1"/>
  <c r="X7" i="1"/>
  <c r="BP7" i="1" s="1"/>
  <c r="W7" i="1"/>
  <c r="BO7" i="1" s="1"/>
  <c r="V7" i="1"/>
  <c r="BN7" i="1" s="1"/>
  <c r="U7" i="1"/>
  <c r="BM7" i="1" s="1"/>
  <c r="T7" i="1"/>
  <c r="BL7" i="1" s="1"/>
  <c r="S7" i="1"/>
  <c r="BK7" i="1" s="1"/>
  <c r="R7" i="1"/>
  <c r="BJ7" i="1" s="1"/>
  <c r="Q7" i="1"/>
  <c r="P7" i="1"/>
  <c r="BH7" i="1" s="1"/>
  <c r="O7" i="1"/>
  <c r="BG7" i="1" s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BQ6" i="1" s="1"/>
  <c r="X6" i="1"/>
  <c r="BP6" i="1" s="1"/>
  <c r="W6" i="1"/>
  <c r="BO6" i="1" s="1"/>
  <c r="V6" i="1"/>
  <c r="BN6" i="1" s="1"/>
  <c r="U6" i="1"/>
  <c r="BM6" i="1" s="1"/>
  <c r="T6" i="1"/>
  <c r="BL6" i="1" s="1"/>
  <c r="S6" i="1"/>
  <c r="BK6" i="1" s="1"/>
  <c r="R6" i="1"/>
  <c r="BJ6" i="1" s="1"/>
  <c r="Q6" i="1"/>
  <c r="P6" i="1"/>
  <c r="BH6" i="1" s="1"/>
  <c r="O6" i="1"/>
  <c r="BG6" i="1" s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BQ5" i="1" s="1"/>
  <c r="X5" i="1"/>
  <c r="BP5" i="1" s="1"/>
  <c r="W5" i="1"/>
  <c r="BO5" i="1" s="1"/>
  <c r="V5" i="1"/>
  <c r="BN5" i="1" s="1"/>
  <c r="U5" i="1"/>
  <c r="BM5" i="1" s="1"/>
  <c r="T5" i="1"/>
  <c r="BL5" i="1" s="1"/>
  <c r="S5" i="1"/>
  <c r="BK5" i="1" s="1"/>
  <c r="R5" i="1"/>
  <c r="BJ5" i="1" s="1"/>
  <c r="Q5" i="1"/>
  <c r="P5" i="1"/>
  <c r="BH5" i="1" s="1"/>
  <c r="O5" i="1"/>
  <c r="BG5" i="1" s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BQ4" i="1" s="1"/>
  <c r="X4" i="1"/>
  <c r="BP4" i="1" s="1"/>
  <c r="W4" i="1"/>
  <c r="BO4" i="1" s="1"/>
  <c r="V4" i="1"/>
  <c r="BN4" i="1" s="1"/>
  <c r="U4" i="1"/>
  <c r="BM4" i="1" s="1"/>
  <c r="T4" i="1"/>
  <c r="BL4" i="1" s="1"/>
  <c r="S4" i="1"/>
  <c r="BK4" i="1" s="1"/>
  <c r="R4" i="1"/>
  <c r="BJ4" i="1" s="1"/>
  <c r="Q4" i="1"/>
  <c r="P4" i="1"/>
  <c r="BH4" i="1" s="1"/>
  <c r="O4" i="1"/>
  <c r="BG4" i="1" s="1"/>
  <c r="N4" i="1"/>
  <c r="M4" i="1"/>
  <c r="L4" i="1"/>
  <c r="K4" i="1"/>
  <c r="J4" i="1"/>
  <c r="I4" i="1"/>
  <c r="H4" i="1"/>
  <c r="G4" i="1"/>
  <c r="F4" i="1"/>
  <c r="E4" i="1"/>
  <c r="D4" i="1"/>
  <c r="C4" i="1"/>
  <c r="B4" i="1"/>
  <c r="Z12" i="3"/>
  <c r="BR12" i="3" s="1"/>
  <c r="Y12" i="3"/>
  <c r="BQ12" i="3" s="1"/>
  <c r="X12" i="3"/>
  <c r="BP12" i="3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S12" i="2"/>
  <c r="R12" i="2"/>
  <c r="Q12" i="2"/>
  <c r="P12" i="2"/>
  <c r="O12" i="2"/>
  <c r="N12" i="2"/>
  <c r="M12" i="2"/>
  <c r="L12" i="2"/>
  <c r="K12" i="2"/>
  <c r="J12" i="2"/>
  <c r="J14" i="2" s="1"/>
  <c r="I12" i="2"/>
  <c r="H12" i="2"/>
  <c r="G12" i="2"/>
  <c r="F12" i="2"/>
  <c r="F14" i="2" s="1"/>
  <c r="E12" i="2"/>
  <c r="E14" i="2" s="1"/>
  <c r="D12" i="2"/>
  <c r="C12" i="2"/>
  <c r="N46" i="2"/>
  <c r="M46" i="2"/>
  <c r="L46" i="2"/>
  <c r="K46" i="2"/>
  <c r="J46" i="2"/>
  <c r="I46" i="2"/>
  <c r="H46" i="2"/>
  <c r="G46" i="2"/>
  <c r="F46" i="2"/>
  <c r="E46" i="2"/>
  <c r="D46" i="2"/>
  <c r="C46" i="2"/>
  <c r="N45" i="2"/>
  <c r="M45" i="2"/>
  <c r="L45" i="2"/>
  <c r="K45" i="2"/>
  <c r="J45" i="2"/>
  <c r="I45" i="2"/>
  <c r="H45" i="2"/>
  <c r="G45" i="2"/>
  <c r="F45" i="2"/>
  <c r="E45" i="2"/>
  <c r="D45" i="2"/>
  <c r="C45" i="2"/>
  <c r="N44" i="2"/>
  <c r="M44" i="2"/>
  <c r="L44" i="2"/>
  <c r="K44" i="2"/>
  <c r="J44" i="2"/>
  <c r="I44" i="2"/>
  <c r="H44" i="2"/>
  <c r="G44" i="2"/>
  <c r="F44" i="2"/>
  <c r="E44" i="2"/>
  <c r="D44" i="2"/>
  <c r="C44" i="2"/>
  <c r="N43" i="2"/>
  <c r="M43" i="2"/>
  <c r="L43" i="2"/>
  <c r="K43" i="2"/>
  <c r="J43" i="2"/>
  <c r="I43" i="2"/>
  <c r="H43" i="2"/>
  <c r="G43" i="2"/>
  <c r="F43" i="2"/>
  <c r="E43" i="2"/>
  <c r="D43" i="2"/>
  <c r="C43" i="2"/>
  <c r="N42" i="2"/>
  <c r="M42" i="2"/>
  <c r="L42" i="2"/>
  <c r="K42" i="2"/>
  <c r="J42" i="2"/>
  <c r="I42" i="2"/>
  <c r="H42" i="2"/>
  <c r="G42" i="2"/>
  <c r="F42" i="2"/>
  <c r="E42" i="2"/>
  <c r="D42" i="2"/>
  <c r="C42" i="2"/>
  <c r="N41" i="2"/>
  <c r="M41" i="2"/>
  <c r="L41" i="2"/>
  <c r="K41" i="2"/>
  <c r="J41" i="2"/>
  <c r="I41" i="2"/>
  <c r="H41" i="2"/>
  <c r="G41" i="2"/>
  <c r="F41" i="2"/>
  <c r="E41" i="2"/>
  <c r="D41" i="2"/>
  <c r="C41" i="2"/>
  <c r="N40" i="2"/>
  <c r="M40" i="2"/>
  <c r="L40" i="2"/>
  <c r="K40" i="2"/>
  <c r="J40" i="2"/>
  <c r="I40" i="2"/>
  <c r="H40" i="2"/>
  <c r="G40" i="2"/>
  <c r="F40" i="2"/>
  <c r="E40" i="2"/>
  <c r="D40" i="2"/>
  <c r="C40" i="2"/>
  <c r="N46" i="3"/>
  <c r="M46" i="3"/>
  <c r="L46" i="3"/>
  <c r="K46" i="3"/>
  <c r="J46" i="3"/>
  <c r="I46" i="3"/>
  <c r="H46" i="3"/>
  <c r="G46" i="3"/>
  <c r="F46" i="3"/>
  <c r="E46" i="3"/>
  <c r="D46" i="3"/>
  <c r="C46" i="3"/>
  <c r="N45" i="3"/>
  <c r="M45" i="3"/>
  <c r="L45" i="3"/>
  <c r="K45" i="3"/>
  <c r="J45" i="3"/>
  <c r="I45" i="3"/>
  <c r="H45" i="3"/>
  <c r="G45" i="3"/>
  <c r="F45" i="3"/>
  <c r="E45" i="3"/>
  <c r="D45" i="3"/>
  <c r="C45" i="3"/>
  <c r="N44" i="3"/>
  <c r="M44" i="3"/>
  <c r="L44" i="3"/>
  <c r="K44" i="3"/>
  <c r="J44" i="3"/>
  <c r="I44" i="3"/>
  <c r="H44" i="3"/>
  <c r="G44" i="3"/>
  <c r="F44" i="3"/>
  <c r="E44" i="3"/>
  <c r="D44" i="3"/>
  <c r="C44" i="3"/>
  <c r="N43" i="3"/>
  <c r="M43" i="3"/>
  <c r="L43" i="3"/>
  <c r="K43" i="3"/>
  <c r="J43" i="3"/>
  <c r="I43" i="3"/>
  <c r="H43" i="3"/>
  <c r="G43" i="3"/>
  <c r="F43" i="3"/>
  <c r="E43" i="3"/>
  <c r="D43" i="3"/>
  <c r="C43" i="3"/>
  <c r="N42" i="3"/>
  <c r="M42" i="3"/>
  <c r="L42" i="3"/>
  <c r="K42" i="3"/>
  <c r="J42" i="3"/>
  <c r="I42" i="3"/>
  <c r="H42" i="3"/>
  <c r="G42" i="3"/>
  <c r="F42" i="3"/>
  <c r="E42" i="3"/>
  <c r="D42" i="3"/>
  <c r="C42" i="3"/>
  <c r="N41" i="3"/>
  <c r="M41" i="3"/>
  <c r="L41" i="3"/>
  <c r="K41" i="3"/>
  <c r="J41" i="3"/>
  <c r="I41" i="3"/>
  <c r="H41" i="3"/>
  <c r="G41" i="3"/>
  <c r="F41" i="3"/>
  <c r="E41" i="3"/>
  <c r="D41" i="3"/>
  <c r="C41" i="3"/>
  <c r="N40" i="3"/>
  <c r="M40" i="3"/>
  <c r="L40" i="3"/>
  <c r="K40" i="3"/>
  <c r="J40" i="3"/>
  <c r="I40" i="3"/>
  <c r="H40" i="3"/>
  <c r="G40" i="3"/>
  <c r="F40" i="3"/>
  <c r="E40" i="3"/>
  <c r="D40" i="3"/>
  <c r="C40" i="3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D31" i="1"/>
  <c r="C31" i="1"/>
  <c r="B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N72" i="3" s="1"/>
  <c r="M36" i="3"/>
  <c r="M72" i="3" s="1"/>
  <c r="L36" i="3"/>
  <c r="K36" i="3"/>
  <c r="J36" i="3"/>
  <c r="J72" i="3" s="1"/>
  <c r="I36" i="3"/>
  <c r="I72" i="3" s="1"/>
  <c r="H36" i="3"/>
  <c r="H72" i="3" s="1"/>
  <c r="G36" i="3"/>
  <c r="F36" i="3"/>
  <c r="F72" i="3" s="1"/>
  <c r="E36" i="3"/>
  <c r="E72" i="3" s="1"/>
  <c r="D36" i="3"/>
  <c r="D72" i="3" s="1"/>
  <c r="C36" i="3"/>
  <c r="S72" i="2"/>
  <c r="BK72" i="2" s="1"/>
  <c r="O72" i="2"/>
  <c r="BG72" i="2" s="1"/>
  <c r="M72" i="2"/>
  <c r="K72" i="2"/>
  <c r="I72" i="2"/>
  <c r="G72" i="2"/>
  <c r="E72" i="2"/>
  <c r="C72" i="2"/>
  <c r="B39" i="1"/>
  <c r="B75" i="1" s="1"/>
  <c r="C39" i="1"/>
  <c r="C75" i="1" s="1"/>
  <c r="D39" i="1"/>
  <c r="D75" i="1" s="1"/>
  <c r="E39" i="1"/>
  <c r="E75" i="1" s="1"/>
  <c r="F39" i="1"/>
  <c r="F75" i="1" s="1"/>
  <c r="G39" i="1"/>
  <c r="G75" i="1" s="1"/>
  <c r="H39" i="1"/>
  <c r="H75" i="1" s="1"/>
  <c r="I39" i="1"/>
  <c r="I75" i="1" s="1"/>
  <c r="J39" i="1"/>
  <c r="J75" i="1" s="1"/>
  <c r="K39" i="1"/>
  <c r="K75" i="1" s="1"/>
  <c r="L39" i="1"/>
  <c r="L75" i="1" s="1"/>
  <c r="M39" i="1"/>
  <c r="M75" i="1" s="1"/>
  <c r="N39" i="1"/>
  <c r="N75" i="1" s="1"/>
  <c r="O39" i="1"/>
  <c r="O75" i="1" s="1"/>
  <c r="P39" i="1"/>
  <c r="P75" i="1" s="1"/>
  <c r="Q39" i="1"/>
  <c r="Q75" i="1" s="1"/>
  <c r="R39" i="1"/>
  <c r="R75" i="1" s="1"/>
  <c r="S39" i="1"/>
  <c r="S75" i="1" s="1"/>
  <c r="T39" i="1"/>
  <c r="T75" i="1" s="1"/>
  <c r="U39" i="1"/>
  <c r="U75" i="1" s="1"/>
  <c r="V39" i="1"/>
  <c r="V75" i="1" s="1"/>
  <c r="W39" i="1"/>
  <c r="W75" i="1" s="1"/>
  <c r="X39" i="1"/>
  <c r="X75" i="1" s="1"/>
  <c r="Y39" i="1"/>
  <c r="Y75" i="1" s="1"/>
  <c r="B27" i="1"/>
  <c r="B87" i="1" s="1"/>
  <c r="C27" i="1"/>
  <c r="C87" i="1" s="1"/>
  <c r="D27" i="1"/>
  <c r="D87" i="1" s="1"/>
  <c r="E27" i="1"/>
  <c r="E87" i="1" s="1"/>
  <c r="F27" i="1"/>
  <c r="F87" i="1" s="1"/>
  <c r="G27" i="1"/>
  <c r="G87" i="1" s="1"/>
  <c r="H27" i="1"/>
  <c r="H87" i="1" s="1"/>
  <c r="I27" i="1"/>
  <c r="I87" i="1" s="1"/>
  <c r="J27" i="1"/>
  <c r="J87" i="1" s="1"/>
  <c r="K27" i="1"/>
  <c r="K87" i="1" s="1"/>
  <c r="L27" i="1"/>
  <c r="L87" i="1" s="1"/>
  <c r="M27" i="1"/>
  <c r="M87" i="1" s="1"/>
  <c r="N27" i="1"/>
  <c r="N87" i="1" s="1"/>
  <c r="O27" i="1"/>
  <c r="O87" i="1" s="1"/>
  <c r="P27" i="1"/>
  <c r="P87" i="1" s="1"/>
  <c r="Q27" i="1"/>
  <c r="Q87" i="1" s="1"/>
  <c r="R27" i="1"/>
  <c r="R87" i="1" s="1"/>
  <c r="S27" i="1"/>
  <c r="S87" i="1" s="1"/>
  <c r="T27" i="1"/>
  <c r="T87" i="1" s="1"/>
  <c r="U27" i="1"/>
  <c r="U87" i="1" s="1"/>
  <c r="V27" i="1"/>
  <c r="V87" i="1" s="1"/>
  <c r="W27" i="1"/>
  <c r="W87" i="1" s="1"/>
  <c r="X27" i="1"/>
  <c r="X87" i="1" s="1"/>
  <c r="Y27" i="1"/>
  <c r="Y87" i="1" s="1"/>
  <c r="B15" i="1"/>
  <c r="B51" i="1" s="1"/>
  <c r="C15" i="1"/>
  <c r="C51" i="1" s="1"/>
  <c r="D15" i="1"/>
  <c r="D51" i="1" s="1"/>
  <c r="E15" i="1"/>
  <c r="E51" i="1" s="1"/>
  <c r="F15" i="1"/>
  <c r="F51" i="1" s="1"/>
  <c r="G15" i="1"/>
  <c r="G51" i="1" s="1"/>
  <c r="H15" i="1"/>
  <c r="H51" i="1" s="1"/>
  <c r="I15" i="1"/>
  <c r="I51" i="1" s="1"/>
  <c r="J15" i="1"/>
  <c r="J51" i="1" s="1"/>
  <c r="K15" i="1"/>
  <c r="K51" i="1" s="1"/>
  <c r="L15" i="1"/>
  <c r="L51" i="1" s="1"/>
  <c r="M15" i="1"/>
  <c r="M51" i="1" s="1"/>
  <c r="N15" i="1"/>
  <c r="N51" i="1" s="1"/>
  <c r="O15" i="1"/>
  <c r="O51" i="1" s="1"/>
  <c r="P15" i="1"/>
  <c r="P51" i="1" s="1"/>
  <c r="Q15" i="1"/>
  <c r="Q51" i="1" s="1"/>
  <c r="R15" i="1"/>
  <c r="R51" i="1" s="1"/>
  <c r="S15" i="1"/>
  <c r="S51" i="1" s="1"/>
  <c r="T15" i="1"/>
  <c r="T51" i="1" s="1"/>
  <c r="U15" i="1"/>
  <c r="U51" i="1" s="1"/>
  <c r="V15" i="1"/>
  <c r="V51" i="1" s="1"/>
  <c r="W15" i="1"/>
  <c r="W51" i="1" s="1"/>
  <c r="X15" i="1"/>
  <c r="X51" i="1" s="1"/>
  <c r="Y15" i="1"/>
  <c r="Y51" i="1" s="1"/>
  <c r="N48" i="2"/>
  <c r="L48" i="2"/>
  <c r="J48" i="2"/>
  <c r="H48" i="2"/>
  <c r="F48" i="2"/>
  <c r="D48" i="2"/>
  <c r="C3" i="3"/>
  <c r="C39" i="3" s="1"/>
  <c r="C75" i="3" s="1"/>
  <c r="D3" i="3"/>
  <c r="D27" i="3" s="1"/>
  <c r="E3" i="3"/>
  <c r="E39" i="3" s="1"/>
  <c r="E75" i="3" s="1"/>
  <c r="F3" i="3"/>
  <c r="F39" i="3" s="1"/>
  <c r="F75" i="3" s="1"/>
  <c r="G3" i="3"/>
  <c r="G27" i="3" s="1"/>
  <c r="H3" i="3"/>
  <c r="H39" i="3" s="1"/>
  <c r="H75" i="3" s="1"/>
  <c r="I3" i="3"/>
  <c r="I39" i="3" s="1"/>
  <c r="I75" i="3" s="1"/>
  <c r="J3" i="3"/>
  <c r="J39" i="3" s="1"/>
  <c r="J75" i="3" s="1"/>
  <c r="K3" i="3"/>
  <c r="K27" i="3" s="1"/>
  <c r="L3" i="3"/>
  <c r="L39" i="3" s="1"/>
  <c r="L75" i="3" s="1"/>
  <c r="M3" i="3"/>
  <c r="M39" i="3" s="1"/>
  <c r="M75" i="3" s="1"/>
  <c r="N3" i="3"/>
  <c r="N27" i="3" s="1"/>
  <c r="O3" i="3"/>
  <c r="O39" i="3" s="1"/>
  <c r="O75" i="3" s="1"/>
  <c r="P3" i="3"/>
  <c r="P27" i="3" s="1"/>
  <c r="Q3" i="3"/>
  <c r="Q39" i="3" s="1"/>
  <c r="Q75" i="3" s="1"/>
  <c r="R3" i="3"/>
  <c r="R27" i="3" s="1"/>
  <c r="S3" i="3"/>
  <c r="S39" i="3" s="1"/>
  <c r="S75" i="3" s="1"/>
  <c r="T3" i="3"/>
  <c r="T39" i="3" s="1"/>
  <c r="T75" i="3" s="1"/>
  <c r="U3" i="3"/>
  <c r="U39" i="3" s="1"/>
  <c r="U75" i="3" s="1"/>
  <c r="V3" i="3"/>
  <c r="V39" i="3" s="1"/>
  <c r="V75" i="3" s="1"/>
  <c r="W3" i="3"/>
  <c r="W27" i="3" s="1"/>
  <c r="X3" i="3"/>
  <c r="Y3" i="3"/>
  <c r="Z3" i="3"/>
  <c r="Z24" i="3"/>
  <c r="Y24" i="3"/>
  <c r="X24" i="3"/>
  <c r="W24" i="3"/>
  <c r="AD24" i="3" s="1"/>
  <c r="V24" i="3"/>
  <c r="U24" i="3"/>
  <c r="T24" i="3"/>
  <c r="BL24" i="3" s="1"/>
  <c r="S24" i="3"/>
  <c r="BK24" i="3" s="1"/>
  <c r="R24" i="3"/>
  <c r="Q24" i="3"/>
  <c r="P24" i="3"/>
  <c r="BH24" i="3" s="1"/>
  <c r="O24" i="3"/>
  <c r="BG24" i="3" s="1"/>
  <c r="N24" i="3"/>
  <c r="AJ24" i="3" s="1"/>
  <c r="M24" i="3"/>
  <c r="L24" i="3"/>
  <c r="K24" i="3"/>
  <c r="J24" i="3"/>
  <c r="I24" i="3"/>
  <c r="H24" i="3"/>
  <c r="AH24" i="3" s="1"/>
  <c r="G24" i="3"/>
  <c r="G48" i="3" s="1"/>
  <c r="F24" i="3"/>
  <c r="AF24" i="3" s="1"/>
  <c r="E24" i="3"/>
  <c r="D24" i="3"/>
  <c r="Y22" i="1"/>
  <c r="X22" i="1"/>
  <c r="AD22" i="1" s="1"/>
  <c r="W22" i="1"/>
  <c r="U22" i="1"/>
  <c r="T22" i="1"/>
  <c r="S22" i="1"/>
  <c r="BK22" i="1" s="1"/>
  <c r="R22" i="1"/>
  <c r="BJ22" i="1" s="1"/>
  <c r="Q22" i="1"/>
  <c r="P22" i="1"/>
  <c r="O22" i="1"/>
  <c r="BG22" i="1" s="1"/>
  <c r="N22" i="1"/>
  <c r="M22" i="1"/>
  <c r="AI22" i="1" s="1"/>
  <c r="L22" i="1"/>
  <c r="K22" i="1"/>
  <c r="J22" i="1"/>
  <c r="AH22" i="1" s="1"/>
  <c r="AM22" i="1" s="1"/>
  <c r="I22" i="1"/>
  <c r="H22" i="1"/>
  <c r="G22" i="1"/>
  <c r="AG22" i="1" s="1"/>
  <c r="F22" i="1"/>
  <c r="E22" i="1"/>
  <c r="D22" i="1"/>
  <c r="AF22" i="1" s="1"/>
  <c r="C22" i="1"/>
  <c r="B22" i="1"/>
  <c r="Y21" i="1"/>
  <c r="X21" i="1"/>
  <c r="AD21" i="1" s="1"/>
  <c r="W21" i="1"/>
  <c r="U21" i="1"/>
  <c r="T21" i="1"/>
  <c r="S21" i="1"/>
  <c r="BK21" i="1" s="1"/>
  <c r="R21" i="1"/>
  <c r="BJ21" i="1" s="1"/>
  <c r="Q21" i="1"/>
  <c r="P21" i="1"/>
  <c r="O21" i="1"/>
  <c r="BG21" i="1" s="1"/>
  <c r="N21" i="1"/>
  <c r="M21" i="1"/>
  <c r="AI21" i="1" s="1"/>
  <c r="L21" i="1"/>
  <c r="K21" i="1"/>
  <c r="J21" i="1"/>
  <c r="AH21" i="1" s="1"/>
  <c r="AM21" i="1" s="1"/>
  <c r="I21" i="1"/>
  <c r="H21" i="1"/>
  <c r="G21" i="1"/>
  <c r="AG21" i="1" s="1"/>
  <c r="F21" i="1"/>
  <c r="E21" i="1"/>
  <c r="D21" i="1"/>
  <c r="AF21" i="1" s="1"/>
  <c r="C21" i="1"/>
  <c r="B21" i="1"/>
  <c r="Y20" i="1"/>
  <c r="X20" i="1"/>
  <c r="AD20" i="1" s="1"/>
  <c r="W20" i="1"/>
  <c r="U20" i="1"/>
  <c r="T20" i="1"/>
  <c r="S20" i="1"/>
  <c r="BK20" i="1" s="1"/>
  <c r="R20" i="1"/>
  <c r="BJ20" i="1" s="1"/>
  <c r="Q20" i="1"/>
  <c r="P20" i="1"/>
  <c r="O20" i="1"/>
  <c r="BG20" i="1" s="1"/>
  <c r="N20" i="1"/>
  <c r="M20" i="1"/>
  <c r="AI20" i="1" s="1"/>
  <c r="L20" i="1"/>
  <c r="K20" i="1"/>
  <c r="J20" i="1"/>
  <c r="AH20" i="1" s="1"/>
  <c r="AM20" i="1" s="1"/>
  <c r="I20" i="1"/>
  <c r="H20" i="1"/>
  <c r="G20" i="1"/>
  <c r="AG20" i="1" s="1"/>
  <c r="F20" i="1"/>
  <c r="E20" i="1"/>
  <c r="D20" i="1"/>
  <c r="AF20" i="1" s="1"/>
  <c r="C20" i="1"/>
  <c r="B20" i="1"/>
  <c r="Y19" i="1"/>
  <c r="X19" i="1"/>
  <c r="AD19" i="1" s="1"/>
  <c r="W19" i="1"/>
  <c r="U19" i="1"/>
  <c r="T19" i="1"/>
  <c r="S19" i="1"/>
  <c r="BK19" i="1" s="1"/>
  <c r="R19" i="1"/>
  <c r="BJ19" i="1" s="1"/>
  <c r="Q19" i="1"/>
  <c r="P19" i="1"/>
  <c r="O19" i="1"/>
  <c r="BG19" i="1" s="1"/>
  <c r="N19" i="1"/>
  <c r="M19" i="1"/>
  <c r="AI19" i="1" s="1"/>
  <c r="L19" i="1"/>
  <c r="K19" i="1"/>
  <c r="J19" i="1"/>
  <c r="AH19" i="1" s="1"/>
  <c r="AM19" i="1" s="1"/>
  <c r="I19" i="1"/>
  <c r="H19" i="1"/>
  <c r="G19" i="1"/>
  <c r="AG19" i="1" s="1"/>
  <c r="F19" i="1"/>
  <c r="E19" i="1"/>
  <c r="D19" i="1"/>
  <c r="AF19" i="1" s="1"/>
  <c r="C19" i="1"/>
  <c r="B19" i="1"/>
  <c r="Y18" i="1"/>
  <c r="X18" i="1"/>
  <c r="AD18" i="1" s="1"/>
  <c r="W18" i="1"/>
  <c r="U18" i="1"/>
  <c r="T18" i="1"/>
  <c r="S18" i="1"/>
  <c r="BK18" i="1" s="1"/>
  <c r="R18" i="1"/>
  <c r="BJ18" i="1" s="1"/>
  <c r="Q18" i="1"/>
  <c r="P18" i="1"/>
  <c r="O18" i="1"/>
  <c r="BG18" i="1" s="1"/>
  <c r="N18" i="1"/>
  <c r="M18" i="1"/>
  <c r="AI18" i="1" s="1"/>
  <c r="L18" i="1"/>
  <c r="K18" i="1"/>
  <c r="J18" i="1"/>
  <c r="AH18" i="1" s="1"/>
  <c r="AM18" i="1" s="1"/>
  <c r="I18" i="1"/>
  <c r="H18" i="1"/>
  <c r="G18" i="1"/>
  <c r="AG18" i="1" s="1"/>
  <c r="F18" i="1"/>
  <c r="E18" i="1"/>
  <c r="D18" i="1"/>
  <c r="AF18" i="1" s="1"/>
  <c r="C18" i="1"/>
  <c r="B18" i="1"/>
  <c r="Y17" i="1"/>
  <c r="X17" i="1"/>
  <c r="AD17" i="1" s="1"/>
  <c r="W17" i="1"/>
  <c r="U17" i="1"/>
  <c r="T17" i="1"/>
  <c r="S17" i="1"/>
  <c r="BK17" i="1" s="1"/>
  <c r="R17" i="1"/>
  <c r="BJ17" i="1" s="1"/>
  <c r="Q17" i="1"/>
  <c r="P17" i="1"/>
  <c r="O17" i="1"/>
  <c r="BG17" i="1" s="1"/>
  <c r="N17" i="1"/>
  <c r="M17" i="1"/>
  <c r="AI17" i="1" s="1"/>
  <c r="L17" i="1"/>
  <c r="K17" i="1"/>
  <c r="J17" i="1"/>
  <c r="AH17" i="1" s="1"/>
  <c r="AM17" i="1" s="1"/>
  <c r="I17" i="1"/>
  <c r="H17" i="1"/>
  <c r="G17" i="1"/>
  <c r="AG17" i="1" s="1"/>
  <c r="F17" i="1"/>
  <c r="E17" i="1"/>
  <c r="D17" i="1"/>
  <c r="AF17" i="1" s="1"/>
  <c r="C17" i="1"/>
  <c r="B17" i="1"/>
  <c r="Y16" i="1"/>
  <c r="X16" i="1"/>
  <c r="W16" i="1"/>
  <c r="U16" i="1"/>
  <c r="T16" i="1"/>
  <c r="S16" i="1"/>
  <c r="BK16" i="1" s="1"/>
  <c r="R16" i="1"/>
  <c r="BJ16" i="1" s="1"/>
  <c r="Q16" i="1"/>
  <c r="P16" i="1"/>
  <c r="BH16" i="1" s="1"/>
  <c r="O16" i="1"/>
  <c r="BG16" i="1" s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48" i="2"/>
  <c r="C24" i="3"/>
  <c r="C48" i="3" s="1"/>
  <c r="AC48" i="3" l="1"/>
  <c r="BT48" i="3" s="1"/>
  <c r="I48" i="3"/>
  <c r="M48" i="3"/>
  <c r="AJ40" i="3"/>
  <c r="AJ41" i="3"/>
  <c r="AJ42" i="3"/>
  <c r="AJ43" i="3"/>
  <c r="AJ44" i="3"/>
  <c r="AJ45" i="3"/>
  <c r="AJ46" i="3"/>
  <c r="AI40" i="3"/>
  <c r="AI41" i="3"/>
  <c r="AI42" i="3"/>
  <c r="AI43" i="3"/>
  <c r="AI44" i="3"/>
  <c r="AI45" i="3"/>
  <c r="AI46" i="3"/>
  <c r="AB43" i="1"/>
  <c r="AB45" i="1"/>
  <c r="AB41" i="1"/>
  <c r="AB44" i="1"/>
  <c r="AB46" i="1"/>
  <c r="AB40" i="1"/>
  <c r="AB42" i="1"/>
  <c r="BS52" i="1"/>
  <c r="BS53" i="1"/>
  <c r="BS54" i="1"/>
  <c r="BS55" i="1"/>
  <c r="BS56" i="1"/>
  <c r="BS57" i="1"/>
  <c r="BS58" i="1"/>
  <c r="BW48" i="2"/>
  <c r="AI9" i="5"/>
  <c r="K48" i="3"/>
  <c r="AI24" i="3"/>
  <c r="AN24" i="3" s="1"/>
  <c r="Q72" i="3"/>
  <c r="BI72" i="3" s="1"/>
  <c r="Q48" i="3"/>
  <c r="BI48" i="3" s="1"/>
  <c r="BI36" i="3"/>
  <c r="U72" i="3"/>
  <c r="BM72" i="3" s="1"/>
  <c r="U48" i="3"/>
  <c r="BM36" i="3"/>
  <c r="AH40" i="3"/>
  <c r="AH41" i="3"/>
  <c r="AH42" i="3"/>
  <c r="AH43" i="3"/>
  <c r="AH44" i="3"/>
  <c r="AH45" i="3"/>
  <c r="AH46" i="3"/>
  <c r="E84" i="3"/>
  <c r="E14" i="3"/>
  <c r="I84" i="3"/>
  <c r="AI12" i="3"/>
  <c r="AI84" i="3" s="1"/>
  <c r="AN84" i="3" s="1"/>
  <c r="I14" i="3"/>
  <c r="M84" i="3"/>
  <c r="M14" i="3"/>
  <c r="Q84" i="3"/>
  <c r="BI84" i="3" s="1"/>
  <c r="BI12" i="3"/>
  <c r="Q14" i="3"/>
  <c r="U84" i="3"/>
  <c r="BM84" i="3" s="1"/>
  <c r="BM12" i="3"/>
  <c r="U14" i="3"/>
  <c r="H57" i="5" s="1"/>
  <c r="R72" i="3"/>
  <c r="BJ72" i="3" s="1"/>
  <c r="R48" i="3"/>
  <c r="BJ48" i="3" s="1"/>
  <c r="BJ36" i="3"/>
  <c r="BT36" i="3"/>
  <c r="BT72" i="3"/>
  <c r="V72" i="3"/>
  <c r="BN72" i="3" s="1"/>
  <c r="V48" i="3"/>
  <c r="BN36" i="3"/>
  <c r="AG40" i="3"/>
  <c r="AL40" i="3" s="1"/>
  <c r="AF40" i="3"/>
  <c r="AK40" i="3" s="1"/>
  <c r="AG41" i="3"/>
  <c r="AL41" i="3" s="1"/>
  <c r="AF41" i="3"/>
  <c r="AK41" i="3" s="1"/>
  <c r="AG42" i="3"/>
  <c r="AL42" i="3" s="1"/>
  <c r="AF42" i="3"/>
  <c r="AK42" i="3" s="1"/>
  <c r="AG43" i="3"/>
  <c r="AL43" i="3" s="1"/>
  <c r="AF43" i="3"/>
  <c r="AK43" i="3" s="1"/>
  <c r="AG44" i="3"/>
  <c r="AL44" i="3" s="1"/>
  <c r="AF44" i="3"/>
  <c r="AK44" i="3" s="1"/>
  <c r="AG45" i="3"/>
  <c r="AL45" i="3" s="1"/>
  <c r="AF45" i="3"/>
  <c r="AK45" i="3" s="1"/>
  <c r="AG46" i="3"/>
  <c r="AL46" i="3" s="1"/>
  <c r="AF46" i="3"/>
  <c r="AK46" i="3" s="1"/>
  <c r="F84" i="3"/>
  <c r="F14" i="3"/>
  <c r="J84" i="3"/>
  <c r="J14" i="3"/>
  <c r="N84" i="3"/>
  <c r="N14" i="3"/>
  <c r="R84" i="3"/>
  <c r="BJ84" i="3" s="1"/>
  <c r="BJ12" i="3"/>
  <c r="BT12" i="3"/>
  <c r="BT84" i="3"/>
  <c r="R14" i="3"/>
  <c r="E57" i="5" s="1"/>
  <c r="E66" i="5" s="1"/>
  <c r="V84" i="3"/>
  <c r="BN84" i="3" s="1"/>
  <c r="BN12" i="3"/>
  <c r="V14" i="3"/>
  <c r="I57" i="5" s="1"/>
  <c r="BW84" i="3"/>
  <c r="AK84" i="3"/>
  <c r="E48" i="3"/>
  <c r="AG24" i="3"/>
  <c r="BI24" i="3"/>
  <c r="BS24" i="3"/>
  <c r="AB24" i="3"/>
  <c r="AF49" i="3"/>
  <c r="O48" i="3"/>
  <c r="AA48" i="3"/>
  <c r="AA49" i="3"/>
  <c r="AA36" i="3"/>
  <c r="BG36" i="3"/>
  <c r="BS36" i="3"/>
  <c r="BS72" i="3"/>
  <c r="S72" i="3"/>
  <c r="BK72" i="3" s="1"/>
  <c r="S48" i="3"/>
  <c r="BK48" i="3" s="1"/>
  <c r="BK36" i="3"/>
  <c r="W48" i="3"/>
  <c r="BO36" i="3"/>
  <c r="C84" i="3"/>
  <c r="C14" i="3"/>
  <c r="G84" i="3"/>
  <c r="G14" i="3"/>
  <c r="K84" i="3"/>
  <c r="K14" i="3"/>
  <c r="O84" i="3"/>
  <c r="BG84" i="3" s="1"/>
  <c r="BG12" i="3"/>
  <c r="BS12" i="3"/>
  <c r="BS84" i="3"/>
  <c r="O14" i="3"/>
  <c r="B57" i="5" s="1"/>
  <c r="S84" i="3"/>
  <c r="BK84" i="3" s="1"/>
  <c r="BK12" i="3"/>
  <c r="S14" i="3"/>
  <c r="BO12" i="3"/>
  <c r="W14" i="3"/>
  <c r="J57" i="5" s="1"/>
  <c r="BJ24" i="3"/>
  <c r="BT24" i="3"/>
  <c r="L72" i="3"/>
  <c r="AO36" i="3"/>
  <c r="P72" i="3"/>
  <c r="BH72" i="3" s="1"/>
  <c r="P48" i="3"/>
  <c r="BH48" i="3" s="1"/>
  <c r="BH36" i="3"/>
  <c r="T48" i="3"/>
  <c r="BL48" i="3" s="1"/>
  <c r="BL36" i="3"/>
  <c r="D84" i="3"/>
  <c r="D14" i="3"/>
  <c r="H84" i="3"/>
  <c r="H14" i="3"/>
  <c r="L84" i="3"/>
  <c r="L14" i="3"/>
  <c r="AO12" i="3"/>
  <c r="P84" i="3"/>
  <c r="BH84" i="3" s="1"/>
  <c r="BH12" i="3"/>
  <c r="P14" i="3"/>
  <c r="T84" i="3"/>
  <c r="BL84" i="3" s="1"/>
  <c r="BL12" i="3"/>
  <c r="T14" i="3"/>
  <c r="AA17" i="1"/>
  <c r="BH17" i="1"/>
  <c r="BI18" i="1"/>
  <c r="BS18" i="1"/>
  <c r="AA21" i="1"/>
  <c r="AK21" i="1" s="1"/>
  <c r="BH21" i="1"/>
  <c r="BI22" i="1"/>
  <c r="BS22" i="1"/>
  <c r="BS28" i="1"/>
  <c r="BS29" i="1"/>
  <c r="BS30" i="1"/>
  <c r="Z43" i="1"/>
  <c r="Z44" i="1"/>
  <c r="Z45" i="1"/>
  <c r="Z46" i="1"/>
  <c r="BI4" i="1"/>
  <c r="BS4" i="1"/>
  <c r="BS76" i="1"/>
  <c r="BI5" i="1"/>
  <c r="BS5" i="1"/>
  <c r="BS77" i="1"/>
  <c r="BI6" i="1"/>
  <c r="BS6" i="1"/>
  <c r="BS78" i="1"/>
  <c r="BI7" i="1"/>
  <c r="BS7" i="1"/>
  <c r="BS79" i="1"/>
  <c r="BI8" i="1"/>
  <c r="BS8" i="1"/>
  <c r="BS80" i="1"/>
  <c r="BI9" i="1"/>
  <c r="BS9" i="1"/>
  <c r="BS81" i="1"/>
  <c r="BI10" i="1"/>
  <c r="BS10" i="1"/>
  <c r="BS82" i="1"/>
  <c r="AA18" i="1"/>
  <c r="AK18" i="1" s="1"/>
  <c r="BH18" i="1"/>
  <c r="AA22" i="1"/>
  <c r="AK22" i="1" s="1"/>
  <c r="BH22" i="1"/>
  <c r="BS31" i="1"/>
  <c r="BS33" i="1"/>
  <c r="BI17" i="1"/>
  <c r="BS17" i="1"/>
  <c r="AA20" i="1"/>
  <c r="AK20" i="1" s="1"/>
  <c r="BH20" i="1"/>
  <c r="BI21" i="1"/>
  <c r="BS21" i="1"/>
  <c r="Z40" i="1"/>
  <c r="Z41" i="1"/>
  <c r="Z42" i="1"/>
  <c r="BS19" i="1"/>
  <c r="BI19" i="1"/>
  <c r="BS32" i="1"/>
  <c r="BS34" i="1"/>
  <c r="BI16" i="1"/>
  <c r="BS16" i="1"/>
  <c r="AA19" i="1"/>
  <c r="AK19" i="1" s="1"/>
  <c r="BH19" i="1"/>
  <c r="BI20" i="1"/>
  <c r="BS20" i="1"/>
  <c r="BI52" i="1"/>
  <c r="BS64" i="1"/>
  <c r="BI53" i="1"/>
  <c r="BS65" i="1"/>
  <c r="BI54" i="1"/>
  <c r="BS66" i="1"/>
  <c r="BI55" i="1"/>
  <c r="BS67" i="1"/>
  <c r="BI56" i="1"/>
  <c r="BS68" i="1"/>
  <c r="BI57" i="1"/>
  <c r="BS69" i="1"/>
  <c r="BI58" i="1"/>
  <c r="BS70" i="1"/>
  <c r="BE41" i="1"/>
  <c r="BA41" i="1"/>
  <c r="BR41" i="1" s="1"/>
  <c r="BE45" i="1"/>
  <c r="BA45" i="1"/>
  <c r="BR45" i="1" s="1"/>
  <c r="BE40" i="1"/>
  <c r="BA40" i="1"/>
  <c r="BR40" i="1" s="1"/>
  <c r="BE42" i="1"/>
  <c r="BA42" i="1"/>
  <c r="BR42" i="1" s="1"/>
  <c r="BE46" i="1"/>
  <c r="BA46" i="1"/>
  <c r="BR46" i="1" s="1"/>
  <c r="BE44" i="1"/>
  <c r="BA44" i="1"/>
  <c r="BR44" i="1" s="1"/>
  <c r="BE43" i="1"/>
  <c r="BA43" i="1"/>
  <c r="BR43" i="1" s="1"/>
  <c r="BF49" i="3"/>
  <c r="BF48" i="3"/>
  <c r="BB48" i="3"/>
  <c r="BS48" i="3" s="1"/>
  <c r="C84" i="2"/>
  <c r="C14" i="2"/>
  <c r="O84" i="2"/>
  <c r="BG84" i="2" s="1"/>
  <c r="BG12" i="2"/>
  <c r="O14" i="2"/>
  <c r="B56" i="5" s="1"/>
  <c r="BS12" i="2"/>
  <c r="BS84" i="2"/>
  <c r="D84" i="2"/>
  <c r="D14" i="2"/>
  <c r="H84" i="2"/>
  <c r="H14" i="2"/>
  <c r="L84" i="2"/>
  <c r="L14" i="2"/>
  <c r="AO12" i="2"/>
  <c r="P84" i="2"/>
  <c r="BH84" i="2" s="1"/>
  <c r="BH12" i="2"/>
  <c r="P14" i="2"/>
  <c r="K84" i="2"/>
  <c r="K14" i="2"/>
  <c r="AH40" i="2"/>
  <c r="AI12" i="2"/>
  <c r="AI84" i="2" s="1"/>
  <c r="AN84" i="2" s="1"/>
  <c r="I14" i="2"/>
  <c r="AN12" i="2"/>
  <c r="M14" i="2"/>
  <c r="BI12" i="2"/>
  <c r="Q14" i="2"/>
  <c r="G84" i="2"/>
  <c r="G14" i="2"/>
  <c r="S84" i="2"/>
  <c r="BK84" i="2" s="1"/>
  <c r="BK12" i="2"/>
  <c r="S14" i="2"/>
  <c r="N14" i="2"/>
  <c r="BJ12" i="2"/>
  <c r="R14" i="2"/>
  <c r="AO24" i="2"/>
  <c r="AL24" i="2"/>
  <c r="AN20" i="1"/>
  <c r="AE20" i="1"/>
  <c r="BP36" i="3"/>
  <c r="X48" i="3"/>
  <c r="Y48" i="3"/>
  <c r="E151" i="1"/>
  <c r="I151" i="1"/>
  <c r="M151" i="1"/>
  <c r="Q151" i="1"/>
  <c r="Q40" i="1"/>
  <c r="BI40" i="1" s="1"/>
  <c r="BI28" i="1"/>
  <c r="Q41" i="1"/>
  <c r="BI41" i="1" s="1"/>
  <c r="BI29" i="1"/>
  <c r="Q42" i="1"/>
  <c r="BI42" i="1" s="1"/>
  <c r="BI30" i="1"/>
  <c r="R43" i="1"/>
  <c r="BJ43" i="1" s="1"/>
  <c r="BJ31" i="1"/>
  <c r="N44" i="1"/>
  <c r="Z32" i="1"/>
  <c r="BF32" i="1"/>
  <c r="BR32" i="1"/>
  <c r="V149" i="1"/>
  <c r="V44" i="1"/>
  <c r="BN32" i="1"/>
  <c r="N45" i="1"/>
  <c r="Z33" i="1"/>
  <c r="BF33" i="1"/>
  <c r="BR33" i="1"/>
  <c r="V45" i="1"/>
  <c r="BN33" i="1"/>
  <c r="N46" i="1"/>
  <c r="Z34" i="1"/>
  <c r="BF34" i="1"/>
  <c r="BR34" i="1"/>
  <c r="V46" i="1"/>
  <c r="BN34" i="1"/>
  <c r="L24" i="1"/>
  <c r="BF18" i="1"/>
  <c r="BR18" i="1"/>
  <c r="BF22" i="1"/>
  <c r="BR22" i="1"/>
  <c r="X39" i="3"/>
  <c r="X75" i="3" s="1"/>
  <c r="R40" i="1"/>
  <c r="BJ40" i="1" s="1"/>
  <c r="BJ28" i="1"/>
  <c r="N41" i="1"/>
  <c r="Z29" i="1"/>
  <c r="BF29" i="1"/>
  <c r="BR29" i="1"/>
  <c r="V41" i="1"/>
  <c r="BN29" i="1"/>
  <c r="V42" i="1"/>
  <c r="BN30" i="1"/>
  <c r="O43" i="1"/>
  <c r="BG43" i="1" s="1"/>
  <c r="BG31" i="1"/>
  <c r="BO31" i="1"/>
  <c r="W43" i="1"/>
  <c r="BO32" i="1"/>
  <c r="W44" i="1"/>
  <c r="S45" i="1"/>
  <c r="BK45" i="1" s="1"/>
  <c r="BK33" i="1"/>
  <c r="BO34" i="1"/>
  <c r="W46" i="1"/>
  <c r="BF17" i="1"/>
  <c r="BR17" i="1"/>
  <c r="BF21" i="1"/>
  <c r="BR21" i="1"/>
  <c r="O40" i="1"/>
  <c r="BG40" i="1" s="1"/>
  <c r="BG28" i="1"/>
  <c r="S40" i="1"/>
  <c r="BK40" i="1" s="1"/>
  <c r="BK28" i="1"/>
  <c r="BO28" i="1"/>
  <c r="W40" i="1"/>
  <c r="O41" i="1"/>
  <c r="BG41" i="1" s="1"/>
  <c r="BG29" i="1"/>
  <c r="S41" i="1"/>
  <c r="BK41" i="1" s="1"/>
  <c r="BK29" i="1"/>
  <c r="BO29" i="1"/>
  <c r="W41" i="1"/>
  <c r="O42" i="1"/>
  <c r="BG42" i="1" s="1"/>
  <c r="BG30" i="1"/>
  <c r="S42" i="1"/>
  <c r="BK42" i="1" s="1"/>
  <c r="BK30" i="1"/>
  <c r="BO30" i="1"/>
  <c r="W42" i="1"/>
  <c r="P43" i="1"/>
  <c r="BH43" i="1" s="1"/>
  <c r="BH31" i="1"/>
  <c r="T43" i="1"/>
  <c r="BL31" i="1"/>
  <c r="BP31" i="1"/>
  <c r="X43" i="1"/>
  <c r="P44" i="1"/>
  <c r="BH44" i="1" s="1"/>
  <c r="BH32" i="1"/>
  <c r="T44" i="1"/>
  <c r="BL32" i="1"/>
  <c r="BP32" i="1"/>
  <c r="X44" i="1"/>
  <c r="P45" i="1"/>
  <c r="BH45" i="1" s="1"/>
  <c r="BH33" i="1"/>
  <c r="T45" i="1"/>
  <c r="BL33" i="1"/>
  <c r="BP33" i="1"/>
  <c r="X45" i="1"/>
  <c r="P46" i="1"/>
  <c r="BH46" i="1" s="1"/>
  <c r="BH34" i="1"/>
  <c r="T46" i="1"/>
  <c r="BL34" i="1"/>
  <c r="BP34" i="1"/>
  <c r="X46" i="1"/>
  <c r="Z4" i="1"/>
  <c r="BF4" i="1"/>
  <c r="BR4" i="1"/>
  <c r="BR76" i="1"/>
  <c r="Z5" i="1"/>
  <c r="BV5" i="1" s="1"/>
  <c r="BF5" i="1"/>
  <c r="BR5" i="1"/>
  <c r="BR77" i="1"/>
  <c r="Z6" i="1"/>
  <c r="BV6" i="1" s="1"/>
  <c r="BF6" i="1"/>
  <c r="BR6" i="1"/>
  <c r="BR78" i="1"/>
  <c r="Z7" i="1"/>
  <c r="BV7" i="1" s="1"/>
  <c r="AA7" i="1"/>
  <c r="BF7" i="1"/>
  <c r="BR7" i="1"/>
  <c r="BR79" i="1"/>
  <c r="Z8" i="1"/>
  <c r="BV8" i="1" s="1"/>
  <c r="BF8" i="1"/>
  <c r="BR8" i="1"/>
  <c r="BR80" i="1"/>
  <c r="Z9" i="1"/>
  <c r="BV9" i="1" s="1"/>
  <c r="BR9" i="1"/>
  <c r="BF9" i="1"/>
  <c r="BR81" i="1"/>
  <c r="Z10" i="1"/>
  <c r="BV10" i="1" s="1"/>
  <c r="BF10" i="1"/>
  <c r="BR10" i="1"/>
  <c r="BR82" i="1"/>
  <c r="T161" i="1"/>
  <c r="BL52" i="1"/>
  <c r="D160" i="1"/>
  <c r="L160" i="1"/>
  <c r="P160" i="1"/>
  <c r="BH53" i="1"/>
  <c r="T160" i="1"/>
  <c r="BL53" i="1"/>
  <c r="AH54" i="1"/>
  <c r="AH55" i="1"/>
  <c r="D159" i="1"/>
  <c r="L159" i="1"/>
  <c r="P159" i="1"/>
  <c r="BH56" i="1"/>
  <c r="T159" i="1"/>
  <c r="BL56" i="1"/>
  <c r="AH57" i="1"/>
  <c r="AH58" i="1"/>
  <c r="BF19" i="1"/>
  <c r="BR19" i="1"/>
  <c r="Y39" i="3"/>
  <c r="Y75" i="3" s="1"/>
  <c r="U151" i="1"/>
  <c r="U40" i="1"/>
  <c r="BM28" i="1"/>
  <c r="U41" i="1"/>
  <c r="BM29" i="1"/>
  <c r="U42" i="1"/>
  <c r="BM30" i="1"/>
  <c r="N43" i="1"/>
  <c r="Z31" i="1"/>
  <c r="BF31" i="1"/>
  <c r="BR31" i="1"/>
  <c r="V43" i="1"/>
  <c r="BN31" i="1"/>
  <c r="R44" i="1"/>
  <c r="BJ44" i="1" s="1"/>
  <c r="BJ32" i="1"/>
  <c r="R45" i="1"/>
  <c r="BJ45" i="1" s="1"/>
  <c r="BJ33" i="1"/>
  <c r="R46" i="1"/>
  <c r="BJ46" i="1" s="1"/>
  <c r="BJ34" i="1"/>
  <c r="T24" i="1"/>
  <c r="N40" i="1"/>
  <c r="Z28" i="1"/>
  <c r="BF28" i="1"/>
  <c r="BR28" i="1"/>
  <c r="V151" i="1"/>
  <c r="V40" i="1"/>
  <c r="BN28" i="1"/>
  <c r="R41" i="1"/>
  <c r="BJ41" i="1" s="1"/>
  <c r="BJ29" i="1"/>
  <c r="N42" i="1"/>
  <c r="Z30" i="1"/>
  <c r="BF30" i="1"/>
  <c r="BR30" i="1"/>
  <c r="R42" i="1"/>
  <c r="BJ42" i="1" s="1"/>
  <c r="BJ30" i="1"/>
  <c r="S43" i="1"/>
  <c r="BK43" i="1" s="1"/>
  <c r="BK31" i="1"/>
  <c r="O44" i="1"/>
  <c r="BG44" i="1" s="1"/>
  <c r="BG32" i="1"/>
  <c r="S44" i="1"/>
  <c r="BK44" i="1" s="1"/>
  <c r="BK32" i="1"/>
  <c r="O45" i="1"/>
  <c r="BG45" i="1" s="1"/>
  <c r="BG33" i="1"/>
  <c r="BO33" i="1"/>
  <c r="W45" i="1"/>
  <c r="O46" i="1"/>
  <c r="BG46" i="1" s="1"/>
  <c r="BG34" i="1"/>
  <c r="S46" i="1"/>
  <c r="BK46" i="1" s="1"/>
  <c r="BK34" i="1"/>
  <c r="BF16" i="1"/>
  <c r="BR16" i="1"/>
  <c r="BF20" i="1"/>
  <c r="BR20" i="1"/>
  <c r="Z39" i="3"/>
  <c r="Z75" i="3" s="1"/>
  <c r="P40" i="1"/>
  <c r="BH40" i="1" s="1"/>
  <c r="BH28" i="1"/>
  <c r="T40" i="1"/>
  <c r="BL28" i="1"/>
  <c r="BP28" i="1"/>
  <c r="X40" i="1"/>
  <c r="P41" i="1"/>
  <c r="BH41" i="1" s="1"/>
  <c r="BH29" i="1"/>
  <c r="T41" i="1"/>
  <c r="BL29" i="1"/>
  <c r="BP29" i="1"/>
  <c r="X41" i="1"/>
  <c r="P42" i="1"/>
  <c r="BH42" i="1" s="1"/>
  <c r="BH30" i="1"/>
  <c r="T42" i="1"/>
  <c r="BL30" i="1"/>
  <c r="BP30" i="1"/>
  <c r="X42" i="1"/>
  <c r="Q43" i="1"/>
  <c r="BI43" i="1" s="1"/>
  <c r="BI31" i="1"/>
  <c r="U43" i="1"/>
  <c r="BM31" i="1"/>
  <c r="Q44" i="1"/>
  <c r="BI44" i="1" s="1"/>
  <c r="BI32" i="1"/>
  <c r="U44" i="1"/>
  <c r="BM32" i="1"/>
  <c r="Q45" i="1"/>
  <c r="BI45" i="1" s="1"/>
  <c r="BI33" i="1"/>
  <c r="U45" i="1"/>
  <c r="BM33" i="1"/>
  <c r="Q46" i="1"/>
  <c r="BI46" i="1" s="1"/>
  <c r="BI34" i="1"/>
  <c r="U46" i="1"/>
  <c r="BM34" i="1"/>
  <c r="AI45" i="2"/>
  <c r="AI46" i="2"/>
  <c r="Z52" i="1"/>
  <c r="BV52" i="1" s="1"/>
  <c r="BF52" i="1"/>
  <c r="BR52" i="1"/>
  <c r="BR64" i="1"/>
  <c r="Z53" i="1"/>
  <c r="BV53" i="1" s="1"/>
  <c r="BF53" i="1"/>
  <c r="BR53" i="1"/>
  <c r="BR65" i="1"/>
  <c r="Z54" i="1"/>
  <c r="BV54" i="1" s="1"/>
  <c r="BF54" i="1"/>
  <c r="BR54" i="1"/>
  <c r="BR66" i="1"/>
  <c r="Z55" i="1"/>
  <c r="BV55" i="1" s="1"/>
  <c r="BF55" i="1"/>
  <c r="BR55" i="1"/>
  <c r="BR67" i="1"/>
  <c r="Z56" i="1"/>
  <c r="BV56" i="1" s="1"/>
  <c r="BF56" i="1"/>
  <c r="BR56" i="1"/>
  <c r="BR68" i="1"/>
  <c r="Z57" i="1"/>
  <c r="BV57" i="1" s="1"/>
  <c r="BF57" i="1"/>
  <c r="BR57" i="1"/>
  <c r="BR69" i="1"/>
  <c r="Z58" i="1"/>
  <c r="BV58" i="1" s="1"/>
  <c r="BF58" i="1"/>
  <c r="BR58" i="1"/>
  <c r="BR70" i="1"/>
  <c r="M45" i="5"/>
  <c r="AP48" i="3"/>
  <c r="BG48" i="3" s="1"/>
  <c r="AO42" i="1"/>
  <c r="AO46" i="1"/>
  <c r="BF46" i="1" s="1"/>
  <c r="BQ31" i="1"/>
  <c r="Y43" i="1"/>
  <c r="BQ33" i="1"/>
  <c r="Y45" i="1"/>
  <c r="AO40" i="1"/>
  <c r="AO44" i="1"/>
  <c r="AO43" i="1"/>
  <c r="BQ32" i="1"/>
  <c r="Y44" i="1"/>
  <c r="BQ34" i="1"/>
  <c r="Y46" i="1"/>
  <c r="AO41" i="1"/>
  <c r="AO45" i="1"/>
  <c r="BR36" i="3"/>
  <c r="Z48" i="3"/>
  <c r="BQ28" i="1"/>
  <c r="Y40" i="1"/>
  <c r="BQ29" i="1"/>
  <c r="Y41" i="1"/>
  <c r="BQ30" i="1"/>
  <c r="Y42" i="1"/>
  <c r="Y72" i="3"/>
  <c r="BQ72" i="3" s="1"/>
  <c r="BQ36" i="3"/>
  <c r="AK24" i="2"/>
  <c r="BW24" i="2"/>
  <c r="E150" i="1"/>
  <c r="U150" i="1"/>
  <c r="J149" i="1"/>
  <c r="R149" i="1"/>
  <c r="B156" i="1"/>
  <c r="B166" i="1"/>
  <c r="J12" i="1"/>
  <c r="J14" i="1" s="1"/>
  <c r="J156" i="1"/>
  <c r="J166" i="1"/>
  <c r="V156" i="1"/>
  <c r="V166" i="1"/>
  <c r="N165" i="1"/>
  <c r="N155" i="1"/>
  <c r="J164" i="1"/>
  <c r="J154" i="1"/>
  <c r="V164" i="1"/>
  <c r="V154" i="1"/>
  <c r="D60" i="1"/>
  <c r="D161" i="1"/>
  <c r="AH53" i="1"/>
  <c r="H160" i="1"/>
  <c r="E24" i="1"/>
  <c r="E145" i="1" s="1"/>
  <c r="I24" i="1"/>
  <c r="Q24" i="1"/>
  <c r="E88" i="5" s="1"/>
  <c r="U24" i="1"/>
  <c r="AE19" i="1"/>
  <c r="B151" i="1"/>
  <c r="F151" i="1"/>
  <c r="J151" i="1"/>
  <c r="N151" i="1"/>
  <c r="R151" i="1"/>
  <c r="B150" i="1"/>
  <c r="F150" i="1"/>
  <c r="J150" i="1"/>
  <c r="N150" i="1"/>
  <c r="R150" i="1"/>
  <c r="V150" i="1"/>
  <c r="C149" i="1"/>
  <c r="G149" i="1"/>
  <c r="K149" i="1"/>
  <c r="O149" i="1"/>
  <c r="S149" i="1"/>
  <c r="C156" i="1"/>
  <c r="C166" i="1"/>
  <c r="G156" i="1"/>
  <c r="G166" i="1"/>
  <c r="K12" i="1"/>
  <c r="K156" i="1"/>
  <c r="K166" i="1"/>
  <c r="O156" i="1"/>
  <c r="O166" i="1"/>
  <c r="S156" i="1"/>
  <c r="S166" i="1"/>
  <c r="C165" i="1"/>
  <c r="C155" i="1"/>
  <c r="G155" i="1"/>
  <c r="G165" i="1"/>
  <c r="K155" i="1"/>
  <c r="K165" i="1"/>
  <c r="O165" i="1"/>
  <c r="O155" i="1"/>
  <c r="S155" i="1"/>
  <c r="S165" i="1"/>
  <c r="C154" i="1"/>
  <c r="C164" i="1"/>
  <c r="G154" i="1"/>
  <c r="G164" i="1"/>
  <c r="K164" i="1"/>
  <c r="K154" i="1"/>
  <c r="O154" i="1"/>
  <c r="O164" i="1"/>
  <c r="S154" i="1"/>
  <c r="S164" i="1"/>
  <c r="E161" i="1"/>
  <c r="I60" i="1"/>
  <c r="I161" i="1"/>
  <c r="M60" i="1"/>
  <c r="M161" i="1"/>
  <c r="Q161" i="1"/>
  <c r="U60" i="1"/>
  <c r="BM60" i="1" s="1"/>
  <c r="U161" i="1"/>
  <c r="E160" i="1"/>
  <c r="I160" i="1"/>
  <c r="M160" i="1"/>
  <c r="Q160" i="1"/>
  <c r="U160" i="1"/>
  <c r="E159" i="1"/>
  <c r="I159" i="1"/>
  <c r="M159" i="1"/>
  <c r="Q159" i="1"/>
  <c r="U159" i="1"/>
  <c r="M150" i="1"/>
  <c r="B149" i="1"/>
  <c r="N149" i="1"/>
  <c r="F12" i="1"/>
  <c r="F135" i="1" s="1"/>
  <c r="F166" i="1"/>
  <c r="F156" i="1"/>
  <c r="R12" i="1"/>
  <c r="BJ12" i="1" s="1"/>
  <c r="R166" i="1"/>
  <c r="R156" i="1"/>
  <c r="F165" i="1"/>
  <c r="F155" i="1"/>
  <c r="R165" i="1"/>
  <c r="R155" i="1"/>
  <c r="B154" i="1"/>
  <c r="B164" i="1"/>
  <c r="N164" i="1"/>
  <c r="N154" i="1"/>
  <c r="L60" i="1"/>
  <c r="L161" i="1"/>
  <c r="AH56" i="1"/>
  <c r="H159" i="1"/>
  <c r="B24" i="1"/>
  <c r="B115" i="1" s="1"/>
  <c r="R24" i="1"/>
  <c r="AE18" i="1"/>
  <c r="AE22" i="1"/>
  <c r="C151" i="1"/>
  <c r="G151" i="1"/>
  <c r="K151" i="1"/>
  <c r="O151" i="1"/>
  <c r="S151" i="1"/>
  <c r="C150" i="1"/>
  <c r="K150" i="1"/>
  <c r="O150" i="1"/>
  <c r="S150" i="1"/>
  <c r="AH31" i="1"/>
  <c r="L67" i="1"/>
  <c r="P67" i="1"/>
  <c r="BH67" i="1" s="1"/>
  <c r="X67" i="1"/>
  <c r="BP67" i="1" s="1"/>
  <c r="D68" i="1"/>
  <c r="D149" i="1"/>
  <c r="AH32" i="1"/>
  <c r="H149" i="1"/>
  <c r="L68" i="1"/>
  <c r="L149" i="1"/>
  <c r="P68" i="1"/>
  <c r="BH68" i="1" s="1"/>
  <c r="P149" i="1"/>
  <c r="T149" i="1"/>
  <c r="D69" i="1"/>
  <c r="AH33" i="1"/>
  <c r="L69" i="1"/>
  <c r="P69" i="1"/>
  <c r="BH69" i="1" s="1"/>
  <c r="X69" i="1"/>
  <c r="BP69" i="1" s="1"/>
  <c r="D70" i="1"/>
  <c r="AH34" i="1"/>
  <c r="L70" i="1"/>
  <c r="P70" i="1"/>
  <c r="BH70" i="1" s="1"/>
  <c r="D156" i="1"/>
  <c r="D166" i="1"/>
  <c r="AH4" i="1"/>
  <c r="H156" i="1"/>
  <c r="H166" i="1"/>
  <c r="L156" i="1"/>
  <c r="L166" i="1"/>
  <c r="P156" i="1"/>
  <c r="P166" i="1"/>
  <c r="T156" i="1"/>
  <c r="T166" i="1"/>
  <c r="D77" i="1"/>
  <c r="D155" i="1"/>
  <c r="D165" i="1"/>
  <c r="AH5" i="1"/>
  <c r="H155" i="1"/>
  <c r="H165" i="1"/>
  <c r="L77" i="1"/>
  <c r="L155" i="1"/>
  <c r="L165" i="1"/>
  <c r="P77" i="1"/>
  <c r="BH77" i="1" s="1"/>
  <c r="P155" i="1"/>
  <c r="P165" i="1"/>
  <c r="T155" i="1"/>
  <c r="T165" i="1"/>
  <c r="D78" i="1"/>
  <c r="AH6" i="1"/>
  <c r="L78" i="1"/>
  <c r="P78" i="1"/>
  <c r="BH78" i="1" s="1"/>
  <c r="D79" i="1"/>
  <c r="AH7" i="1"/>
  <c r="L79" i="1"/>
  <c r="P79" i="1"/>
  <c r="BH79" i="1" s="1"/>
  <c r="D80" i="1"/>
  <c r="D154" i="1"/>
  <c r="D164" i="1"/>
  <c r="AH8" i="1"/>
  <c r="H154" i="1"/>
  <c r="H164" i="1"/>
  <c r="L80" i="1"/>
  <c r="L154" i="1"/>
  <c r="L164" i="1"/>
  <c r="P80" i="1"/>
  <c r="BH80" i="1" s="1"/>
  <c r="P154" i="1"/>
  <c r="P164" i="1"/>
  <c r="T154" i="1"/>
  <c r="T164" i="1"/>
  <c r="D81" i="1"/>
  <c r="AH9" i="1"/>
  <c r="L81" i="1"/>
  <c r="P81" i="1"/>
  <c r="BH81" i="1" s="1"/>
  <c r="D82" i="1"/>
  <c r="AH10" i="1"/>
  <c r="AH82" i="1" s="1"/>
  <c r="L82" i="1"/>
  <c r="P82" i="1"/>
  <c r="BH82" i="1" s="1"/>
  <c r="B161" i="1"/>
  <c r="F60" i="1"/>
  <c r="F161" i="1"/>
  <c r="J60" i="1"/>
  <c r="J161" i="1"/>
  <c r="N161" i="1"/>
  <c r="R60" i="1"/>
  <c r="BJ60" i="1" s="1"/>
  <c r="R161" i="1"/>
  <c r="V161" i="1"/>
  <c r="B160" i="1"/>
  <c r="F160" i="1"/>
  <c r="J160" i="1"/>
  <c r="N160" i="1"/>
  <c r="R160" i="1"/>
  <c r="V160" i="1"/>
  <c r="B159" i="1"/>
  <c r="F159" i="1"/>
  <c r="J159" i="1"/>
  <c r="N159" i="1"/>
  <c r="R159" i="1"/>
  <c r="V159" i="1"/>
  <c r="I150" i="1"/>
  <c r="Q150" i="1"/>
  <c r="F149" i="1"/>
  <c r="N166" i="1"/>
  <c r="N156" i="1"/>
  <c r="B165" i="1"/>
  <c r="B155" i="1"/>
  <c r="J165" i="1"/>
  <c r="J155" i="1"/>
  <c r="V165" i="1"/>
  <c r="V155" i="1"/>
  <c r="F164" i="1"/>
  <c r="F154" i="1"/>
  <c r="R164" i="1"/>
  <c r="R154" i="1"/>
  <c r="AH52" i="1"/>
  <c r="H161" i="1"/>
  <c r="P60" i="1"/>
  <c r="BH60" i="1" s="1"/>
  <c r="P161" i="1"/>
  <c r="F24" i="1"/>
  <c r="N24" i="1"/>
  <c r="C24" i="1"/>
  <c r="C144" i="1" s="1"/>
  <c r="K24" i="1"/>
  <c r="K115" i="1" s="1"/>
  <c r="O24" i="1"/>
  <c r="C88" i="5" s="1"/>
  <c r="AE17" i="1"/>
  <c r="AE21" i="1"/>
  <c r="D151" i="1"/>
  <c r="AH28" i="1"/>
  <c r="H151" i="1"/>
  <c r="L151" i="1"/>
  <c r="P151" i="1"/>
  <c r="T151" i="1"/>
  <c r="D65" i="1"/>
  <c r="D150" i="1"/>
  <c r="AH29" i="1"/>
  <c r="H150" i="1"/>
  <c r="L65" i="1"/>
  <c r="L150" i="1"/>
  <c r="P65" i="1"/>
  <c r="BH65" i="1" s="1"/>
  <c r="P150" i="1"/>
  <c r="T150" i="1"/>
  <c r="D66" i="1"/>
  <c r="AH30" i="1"/>
  <c r="L66" i="1"/>
  <c r="P66" i="1"/>
  <c r="BH66" i="1" s="1"/>
  <c r="D67" i="1"/>
  <c r="E149" i="1"/>
  <c r="I149" i="1"/>
  <c r="M149" i="1"/>
  <c r="Q149" i="1"/>
  <c r="U149" i="1"/>
  <c r="E166" i="1"/>
  <c r="E156" i="1"/>
  <c r="I166" i="1"/>
  <c r="I156" i="1"/>
  <c r="M166" i="1"/>
  <c r="M156" i="1"/>
  <c r="Q166" i="1"/>
  <c r="Q156" i="1"/>
  <c r="U166" i="1"/>
  <c r="U156" i="1"/>
  <c r="E165" i="1"/>
  <c r="E155" i="1"/>
  <c r="I155" i="1"/>
  <c r="I165" i="1"/>
  <c r="M165" i="1"/>
  <c r="M155" i="1"/>
  <c r="Q165" i="1"/>
  <c r="Q155" i="1"/>
  <c r="U155" i="1"/>
  <c r="U165" i="1"/>
  <c r="E164" i="1"/>
  <c r="E154" i="1"/>
  <c r="I154" i="1"/>
  <c r="I164" i="1"/>
  <c r="M164" i="1"/>
  <c r="M154" i="1"/>
  <c r="Q154" i="1"/>
  <c r="Q164" i="1"/>
  <c r="U164" i="1"/>
  <c r="U154" i="1"/>
  <c r="C60" i="1"/>
  <c r="C161" i="1"/>
  <c r="G60" i="1"/>
  <c r="G161" i="1"/>
  <c r="K161" i="1"/>
  <c r="O60" i="1"/>
  <c r="BG60" i="1" s="1"/>
  <c r="O161" i="1"/>
  <c r="S60" i="1"/>
  <c r="BK60" i="1" s="1"/>
  <c r="S161" i="1"/>
  <c r="C160" i="1"/>
  <c r="K160" i="1"/>
  <c r="O160" i="1"/>
  <c r="S160" i="1"/>
  <c r="C159" i="1"/>
  <c r="G159" i="1"/>
  <c r="AI56" i="1"/>
  <c r="K159" i="1"/>
  <c r="O159" i="1"/>
  <c r="S159" i="1"/>
  <c r="AI57" i="1"/>
  <c r="AI58" i="1"/>
  <c r="AN17" i="1"/>
  <c r="AN21" i="1"/>
  <c r="E26" i="4"/>
  <c r="D26" i="4"/>
  <c r="G63" i="1"/>
  <c r="W63" i="1"/>
  <c r="K63" i="1"/>
  <c r="O63" i="1"/>
  <c r="AN22" i="1"/>
  <c r="C63" i="1"/>
  <c r="S63" i="1"/>
  <c r="X70" i="1"/>
  <c r="BP70" i="1" s="1"/>
  <c r="K45" i="5"/>
  <c r="Z72" i="3"/>
  <c r="BR72" i="3" s="1"/>
  <c r="AN19" i="1"/>
  <c r="AN18" i="1"/>
  <c r="Y149" i="1"/>
  <c r="Y60" i="1"/>
  <c r="BQ60" i="1" s="1"/>
  <c r="Y161" i="1"/>
  <c r="Y160" i="1"/>
  <c r="Y159" i="1"/>
  <c r="Y151" i="1"/>
  <c r="Y150" i="1"/>
  <c r="Y166" i="1"/>
  <c r="Y156" i="1"/>
  <c r="Y155" i="1"/>
  <c r="Y165" i="1"/>
  <c r="Y154" i="1"/>
  <c r="Y164" i="1"/>
  <c r="Z84" i="3"/>
  <c r="BR84" i="3" s="1"/>
  <c r="Z14" i="3"/>
  <c r="M57" i="5" s="1"/>
  <c r="X160" i="1"/>
  <c r="X159" i="1"/>
  <c r="AD16" i="1"/>
  <c r="X151" i="1"/>
  <c r="L45" i="5"/>
  <c r="AE24" i="3"/>
  <c r="AO24" i="3" s="1"/>
  <c r="X156" i="1"/>
  <c r="X166" i="1"/>
  <c r="X155" i="1"/>
  <c r="X165" i="1"/>
  <c r="X164" i="1"/>
  <c r="X154" i="1"/>
  <c r="X68" i="1"/>
  <c r="BP68" i="1" s="1"/>
  <c r="X149" i="1"/>
  <c r="X60" i="1"/>
  <c r="BP60" i="1" s="1"/>
  <c r="X161" i="1"/>
  <c r="X150" i="1"/>
  <c r="X65" i="1"/>
  <c r="BP65" i="1" s="1"/>
  <c r="X66" i="1"/>
  <c r="BP66" i="1" s="1"/>
  <c r="X77" i="1"/>
  <c r="BP77" i="1" s="1"/>
  <c r="X78" i="1"/>
  <c r="BP78" i="1" s="1"/>
  <c r="X79" i="1"/>
  <c r="BP79" i="1" s="1"/>
  <c r="X80" i="1"/>
  <c r="BP80" i="1" s="1"/>
  <c r="X81" i="1"/>
  <c r="BP81" i="1" s="1"/>
  <c r="X82" i="1"/>
  <c r="BP82" i="1" s="1"/>
  <c r="AD58" i="1"/>
  <c r="AE40" i="3"/>
  <c r="BV40" i="3" s="1"/>
  <c r="AE41" i="3"/>
  <c r="BV41" i="3" s="1"/>
  <c r="AE42" i="3"/>
  <c r="BV42" i="3" s="1"/>
  <c r="AE43" i="3"/>
  <c r="BV43" i="3" s="1"/>
  <c r="AE44" i="3"/>
  <c r="BV44" i="3" s="1"/>
  <c r="AE45" i="3"/>
  <c r="BV45" i="3" s="1"/>
  <c r="AE46" i="3"/>
  <c r="BV46" i="3" s="1"/>
  <c r="X24" i="1"/>
  <c r="L88" i="5" s="1"/>
  <c r="Y84" i="3"/>
  <c r="BQ84" i="3" s="1"/>
  <c r="Y14" i="3"/>
  <c r="L57" i="5" s="1"/>
  <c r="W150" i="1"/>
  <c r="X84" i="3"/>
  <c r="BP84" i="3" s="1"/>
  <c r="X14" i="3"/>
  <c r="K57" i="5" s="1"/>
  <c r="W151" i="1"/>
  <c r="W165" i="1"/>
  <c r="W155" i="1"/>
  <c r="W154" i="1"/>
  <c r="W164" i="1"/>
  <c r="W166" i="1"/>
  <c r="W156" i="1"/>
  <c r="W149" i="1"/>
  <c r="W161" i="1"/>
  <c r="W160" i="1"/>
  <c r="AD56" i="1"/>
  <c r="W159" i="1"/>
  <c r="H26" i="4"/>
  <c r="F26" i="4"/>
  <c r="W24" i="1"/>
  <c r="K88" i="5" s="1"/>
  <c r="G26" i="4"/>
  <c r="AD40" i="3"/>
  <c r="BU40" i="3" s="1"/>
  <c r="AD41" i="3"/>
  <c r="BU41" i="3" s="1"/>
  <c r="AD42" i="3"/>
  <c r="BU42" i="3" s="1"/>
  <c r="AD43" i="3"/>
  <c r="BU43" i="3" s="1"/>
  <c r="AD44" i="3"/>
  <c r="BU44" i="3" s="1"/>
  <c r="AD45" i="3"/>
  <c r="BU45" i="3" s="1"/>
  <c r="AD46" i="3"/>
  <c r="BU46" i="3" s="1"/>
  <c r="V60" i="1"/>
  <c r="BN60" i="1" s="1"/>
  <c r="W84" i="3"/>
  <c r="BO84" i="3" s="1"/>
  <c r="AN12" i="3"/>
  <c r="V12" i="1"/>
  <c r="BN12" i="1" s="1"/>
  <c r="AH41" i="2"/>
  <c r="AH42" i="2"/>
  <c r="AH43" i="2"/>
  <c r="AH44" i="2"/>
  <c r="AH45" i="2"/>
  <c r="AH46" i="2"/>
  <c r="AE41" i="2"/>
  <c r="BV41" i="2" s="1"/>
  <c r="AJ42" i="2"/>
  <c r="AE42" i="2"/>
  <c r="BV42" i="2" s="1"/>
  <c r="AJ43" i="2"/>
  <c r="AE43" i="2"/>
  <c r="BV43" i="2" s="1"/>
  <c r="C64" i="1"/>
  <c r="G64" i="1"/>
  <c r="S64" i="1"/>
  <c r="BK64" i="1" s="1"/>
  <c r="C65" i="1"/>
  <c r="O65" i="1"/>
  <c r="BG65" i="1" s="1"/>
  <c r="S65" i="1"/>
  <c r="BK65" i="1" s="1"/>
  <c r="AD29" i="1"/>
  <c r="G66" i="1"/>
  <c r="AI30" i="1"/>
  <c r="O66" i="1"/>
  <c r="BG66" i="1" s="1"/>
  <c r="AI31" i="1"/>
  <c r="O67" i="1"/>
  <c r="BG67" i="1" s="1"/>
  <c r="G68" i="1"/>
  <c r="AI32" i="1"/>
  <c r="AD32" i="1"/>
  <c r="AI33" i="1"/>
  <c r="AD33" i="1"/>
  <c r="AI34" i="1"/>
  <c r="AD34" i="1"/>
  <c r="BU34" i="1" s="1"/>
  <c r="D63" i="1"/>
  <c r="H63" i="1"/>
  <c r="L63" i="1"/>
  <c r="P63" i="1"/>
  <c r="T63" i="1"/>
  <c r="X63" i="1"/>
  <c r="C77" i="1"/>
  <c r="G77" i="1"/>
  <c r="O77" i="1"/>
  <c r="BG77" i="1" s="1"/>
  <c r="C78" i="1"/>
  <c r="G78" i="1"/>
  <c r="O78" i="1"/>
  <c r="BG78" i="1" s="1"/>
  <c r="C79" i="1"/>
  <c r="G79" i="1"/>
  <c r="O79" i="1"/>
  <c r="BG79" i="1" s="1"/>
  <c r="C80" i="1"/>
  <c r="G80" i="1"/>
  <c r="O80" i="1"/>
  <c r="BG80" i="1" s="1"/>
  <c r="C81" i="1"/>
  <c r="G81" i="1"/>
  <c r="O81" i="1"/>
  <c r="BG81" i="1" s="1"/>
  <c r="C82" i="1"/>
  <c r="G82" i="1"/>
  <c r="O82" i="1"/>
  <c r="BG82" i="1" s="1"/>
  <c r="E63" i="1"/>
  <c r="I63" i="1"/>
  <c r="M63" i="1"/>
  <c r="Q63" i="1"/>
  <c r="U63" i="1"/>
  <c r="Y63" i="1"/>
  <c r="AC4" i="1"/>
  <c r="AG53" i="1"/>
  <c r="AB53" i="1"/>
  <c r="AG54" i="1"/>
  <c r="AB54" i="1"/>
  <c r="AG55" i="1"/>
  <c r="AB55" i="1"/>
  <c r="AG56" i="1"/>
  <c r="B63" i="1"/>
  <c r="F63" i="1"/>
  <c r="J63" i="1"/>
  <c r="N63" i="1"/>
  <c r="R63" i="1"/>
  <c r="V63" i="1"/>
  <c r="AG10" i="1"/>
  <c r="AA53" i="1"/>
  <c r="AA54" i="1"/>
  <c r="AA55" i="1"/>
  <c r="AA58" i="1"/>
  <c r="M24" i="1"/>
  <c r="AI16" i="1"/>
  <c r="R15" i="3"/>
  <c r="R51" i="3" s="1"/>
  <c r="J27" i="3"/>
  <c r="J87" i="3" s="1"/>
  <c r="K64" i="1"/>
  <c r="AI28" i="1"/>
  <c r="W64" i="1"/>
  <c r="BO64" i="1" s="1"/>
  <c r="AD28" i="1"/>
  <c r="K65" i="1"/>
  <c r="AI29" i="1"/>
  <c r="W66" i="1"/>
  <c r="BO66" i="1" s="1"/>
  <c r="AD30" i="1"/>
  <c r="W67" i="1"/>
  <c r="BO67" i="1" s="1"/>
  <c r="AD31" i="1"/>
  <c r="AJ40" i="2"/>
  <c r="AE40" i="2"/>
  <c r="BV40" i="2" s="1"/>
  <c r="AJ41" i="2"/>
  <c r="AJ44" i="2"/>
  <c r="AE44" i="2"/>
  <c r="BV44" i="2" s="1"/>
  <c r="AJ45" i="2"/>
  <c r="AE45" i="2"/>
  <c r="BV45" i="2" s="1"/>
  <c r="AJ46" i="2"/>
  <c r="AE46" i="2"/>
  <c r="BV46" i="2" s="1"/>
  <c r="AI4" i="1"/>
  <c r="AD4" i="1"/>
  <c r="BU4" i="1" s="1"/>
  <c r="K77" i="1"/>
  <c r="AI5" i="1"/>
  <c r="W77" i="1"/>
  <c r="BO77" i="1" s="1"/>
  <c r="AD5" i="1"/>
  <c r="BU5" i="1" s="1"/>
  <c r="K78" i="1"/>
  <c r="AI6" i="1"/>
  <c r="W78" i="1"/>
  <c r="BO78" i="1" s="1"/>
  <c r="AD6" i="1"/>
  <c r="BU6" i="1" s="1"/>
  <c r="K79" i="1"/>
  <c r="AI7" i="1"/>
  <c r="W79" i="1"/>
  <c r="BO79" i="1" s="1"/>
  <c r="AD7" i="1"/>
  <c r="BU7" i="1" s="1"/>
  <c r="K80" i="1"/>
  <c r="AI8" i="1"/>
  <c r="W80" i="1"/>
  <c r="BO80" i="1" s="1"/>
  <c r="AD8" i="1"/>
  <c r="BU8" i="1" s="1"/>
  <c r="K81" i="1"/>
  <c r="AI9" i="1"/>
  <c r="W81" i="1"/>
  <c r="BO81" i="1" s="1"/>
  <c r="AD9" i="1"/>
  <c r="BU9" i="1" s="1"/>
  <c r="K82" i="1"/>
  <c r="AI10" i="1"/>
  <c r="W82" i="1"/>
  <c r="BO82" i="1" s="1"/>
  <c r="AD10" i="1"/>
  <c r="BU10" i="1" s="1"/>
  <c r="Y72" i="2"/>
  <c r="BQ72" i="2" s="1"/>
  <c r="X84" i="2"/>
  <c r="BP84" i="2" s="1"/>
  <c r="AF52" i="1"/>
  <c r="AE52" i="1"/>
  <c r="B60" i="1"/>
  <c r="N60" i="1"/>
  <c r="AA52" i="1"/>
  <c r="AE53" i="1"/>
  <c r="AF53" i="1"/>
  <c r="AF54" i="1"/>
  <c r="AE54" i="1"/>
  <c r="AF55" i="1"/>
  <c r="AE55" i="1"/>
  <c r="AF56" i="1"/>
  <c r="AE56" i="1"/>
  <c r="AA56" i="1"/>
  <c r="AE57" i="1"/>
  <c r="AF57" i="1"/>
  <c r="AA57" i="1"/>
  <c r="AF58" i="1"/>
  <c r="AE58" i="1"/>
  <c r="J24" i="1"/>
  <c r="AH16" i="1"/>
  <c r="AM16" i="1" s="1"/>
  <c r="N15" i="3"/>
  <c r="N51" i="3" s="1"/>
  <c r="F27" i="3"/>
  <c r="F87" i="3" s="1"/>
  <c r="H65" i="1"/>
  <c r="H66" i="1"/>
  <c r="H67" i="1"/>
  <c r="H68" i="1"/>
  <c r="H69" i="1"/>
  <c r="H70" i="1"/>
  <c r="AI40" i="2"/>
  <c r="AI41" i="2"/>
  <c r="AI42" i="2"/>
  <c r="AI43" i="2"/>
  <c r="AI44" i="2"/>
  <c r="H77" i="1"/>
  <c r="H78" i="1"/>
  <c r="H79" i="1"/>
  <c r="H80" i="1"/>
  <c r="H81" i="1"/>
  <c r="H82" i="1"/>
  <c r="V72" i="2"/>
  <c r="BN72" i="2" s="1"/>
  <c r="Z72" i="2"/>
  <c r="BR72" i="2" s="1"/>
  <c r="AI52" i="1"/>
  <c r="K60" i="1"/>
  <c r="AD52" i="1"/>
  <c r="W60" i="1"/>
  <c r="BO60" i="1" s="1"/>
  <c r="AI53" i="1"/>
  <c r="AD53" i="1"/>
  <c r="AI54" i="1"/>
  <c r="AD54" i="1"/>
  <c r="AI55" i="1"/>
  <c r="AD55" i="1"/>
  <c r="AD57" i="1"/>
  <c r="BU57" i="1" s="1"/>
  <c r="G24" i="1"/>
  <c r="AG16" i="1"/>
  <c r="Z27" i="3"/>
  <c r="Z87" i="3" s="1"/>
  <c r="R39" i="3"/>
  <c r="R75" i="3" s="1"/>
  <c r="AB48" i="2"/>
  <c r="AG28" i="1"/>
  <c r="AB28" i="1"/>
  <c r="AG29" i="1"/>
  <c r="AB29" i="1"/>
  <c r="AG30" i="1"/>
  <c r="AB30" i="1"/>
  <c r="AB31" i="1"/>
  <c r="AG32" i="1"/>
  <c r="AB32" i="1"/>
  <c r="AG33" i="1"/>
  <c r="AB33" i="1"/>
  <c r="AG34" i="1"/>
  <c r="AB34" i="1"/>
  <c r="AM40" i="2"/>
  <c r="AG4" i="1"/>
  <c r="AG5" i="1"/>
  <c r="AG6" i="1"/>
  <c r="AG7" i="1"/>
  <c r="AG8" i="1"/>
  <c r="AG9" i="1"/>
  <c r="W72" i="2"/>
  <c r="BO72" i="2" s="1"/>
  <c r="H60" i="1"/>
  <c r="D24" i="1"/>
  <c r="AF16" i="1"/>
  <c r="H24" i="1"/>
  <c r="AE16" i="1"/>
  <c r="P24" i="1"/>
  <c r="AA16" i="1"/>
  <c r="AK16" i="1" s="1"/>
  <c r="AK17" i="1"/>
  <c r="V27" i="3"/>
  <c r="V63" i="3" s="1"/>
  <c r="N39" i="3"/>
  <c r="N75" i="3" s="1"/>
  <c r="AF28" i="1"/>
  <c r="AE28" i="1"/>
  <c r="AA28" i="1"/>
  <c r="AF29" i="1"/>
  <c r="AE29" i="1"/>
  <c r="AA29" i="1"/>
  <c r="AE30" i="1"/>
  <c r="AF30" i="1"/>
  <c r="AA30" i="1"/>
  <c r="AF31" i="1"/>
  <c r="AA31" i="1"/>
  <c r="AF32" i="1"/>
  <c r="AE32" i="1"/>
  <c r="AA32" i="1"/>
  <c r="AF33" i="1"/>
  <c r="AE33" i="1"/>
  <c r="AA33" i="1"/>
  <c r="AE34" i="1"/>
  <c r="AF34" i="1"/>
  <c r="AA34" i="1"/>
  <c r="AG40" i="2"/>
  <c r="AF40" i="2"/>
  <c r="AB40" i="2"/>
  <c r="AG41" i="2"/>
  <c r="AF41" i="2"/>
  <c r="AB41" i="2"/>
  <c r="AG42" i="2"/>
  <c r="AF42" i="2"/>
  <c r="AB42" i="2"/>
  <c r="AG43" i="2"/>
  <c r="AF43" i="2"/>
  <c r="AB43" i="2"/>
  <c r="AG44" i="2"/>
  <c r="AF44" i="2"/>
  <c r="AB44" i="2"/>
  <c r="AG45" i="2"/>
  <c r="AF45" i="2"/>
  <c r="AB45" i="2"/>
  <c r="AG46" i="2"/>
  <c r="AF46" i="2"/>
  <c r="AB46" i="2"/>
  <c r="AE48" i="2"/>
  <c r="BV48" i="2" s="1"/>
  <c r="B12" i="1"/>
  <c r="AE4" i="1"/>
  <c r="AF4" i="1"/>
  <c r="N12" i="1"/>
  <c r="AA4" i="1"/>
  <c r="AE5" i="1"/>
  <c r="AF5" i="1"/>
  <c r="AA5" i="1"/>
  <c r="AF6" i="1"/>
  <c r="AE6" i="1"/>
  <c r="AA6" i="1"/>
  <c r="AF7" i="1"/>
  <c r="AE7" i="1"/>
  <c r="AE8" i="1"/>
  <c r="AF8" i="1"/>
  <c r="AA8" i="1"/>
  <c r="AE9" i="1"/>
  <c r="AF9" i="1"/>
  <c r="AA9" i="1"/>
  <c r="AF10" i="1"/>
  <c r="AE10" i="1"/>
  <c r="AA10" i="1"/>
  <c r="AG52" i="1"/>
  <c r="E60" i="1"/>
  <c r="Q60" i="1"/>
  <c r="AB52" i="1"/>
  <c r="AB56" i="1"/>
  <c r="AG57" i="1"/>
  <c r="AB57" i="1"/>
  <c r="AG58" i="1"/>
  <c r="AB58" i="1"/>
  <c r="U84" i="2"/>
  <c r="BM84" i="2" s="1"/>
  <c r="T60" i="1"/>
  <c r="BL60" i="1" s="1"/>
  <c r="AC52" i="1"/>
  <c r="AC53" i="1"/>
  <c r="BT53" i="1" s="1"/>
  <c r="AC54" i="1"/>
  <c r="AC55" i="1"/>
  <c r="AC56" i="1"/>
  <c r="AC57" i="1"/>
  <c r="AC58" i="1"/>
  <c r="T77" i="1"/>
  <c r="BL77" i="1" s="1"/>
  <c r="AC5" i="1"/>
  <c r="BT5" i="1" s="1"/>
  <c r="T78" i="1"/>
  <c r="BL78" i="1" s="1"/>
  <c r="AC6" i="1"/>
  <c r="T79" i="1"/>
  <c r="BL79" i="1" s="1"/>
  <c r="AC7" i="1"/>
  <c r="T80" i="1"/>
  <c r="BL80" i="1" s="1"/>
  <c r="AC8" i="1"/>
  <c r="BT8" i="1" s="1"/>
  <c r="T81" i="1"/>
  <c r="BL81" i="1" s="1"/>
  <c r="AC9" i="1"/>
  <c r="BT9" i="1" s="1"/>
  <c r="T82" i="1"/>
  <c r="BL82" i="1" s="1"/>
  <c r="AC10" i="1"/>
  <c r="BT10" i="1" s="1"/>
  <c r="AC28" i="1"/>
  <c r="T65" i="1"/>
  <c r="BL65" i="1" s="1"/>
  <c r="AC29" i="1"/>
  <c r="T66" i="1"/>
  <c r="BL66" i="1" s="1"/>
  <c r="AC30" i="1"/>
  <c r="T67" i="1"/>
  <c r="BL67" i="1" s="1"/>
  <c r="AC31" i="1"/>
  <c r="T68" i="1"/>
  <c r="BL68" i="1" s="1"/>
  <c r="AC32" i="1"/>
  <c r="BT32" i="1" s="1"/>
  <c r="T69" i="1"/>
  <c r="BL69" i="1" s="1"/>
  <c r="AC33" i="1"/>
  <c r="BT33" i="1" s="1"/>
  <c r="T70" i="1"/>
  <c r="BL70" i="1" s="1"/>
  <c r="AC34" i="1"/>
  <c r="AD48" i="2"/>
  <c r="AD40" i="2"/>
  <c r="AD41" i="2"/>
  <c r="AD42" i="2"/>
  <c r="AD43" i="2"/>
  <c r="AD44" i="2"/>
  <c r="AD45" i="2"/>
  <c r="AD46" i="2"/>
  <c r="AB4" i="1"/>
  <c r="S77" i="1"/>
  <c r="BK77" i="1" s="1"/>
  <c r="AB5" i="1"/>
  <c r="S78" i="1"/>
  <c r="BK78" i="1" s="1"/>
  <c r="AB6" i="1"/>
  <c r="S79" i="1"/>
  <c r="BK79" i="1" s="1"/>
  <c r="AB7" i="1"/>
  <c r="S80" i="1"/>
  <c r="BK80" i="1" s="1"/>
  <c r="AB8" i="1"/>
  <c r="S81" i="1"/>
  <c r="BK81" i="1" s="1"/>
  <c r="AB9" i="1"/>
  <c r="S82" i="1"/>
  <c r="BK82" i="1" s="1"/>
  <c r="AB10" i="1"/>
  <c r="Z19" i="1"/>
  <c r="AB19" i="1"/>
  <c r="AL19" i="1" s="1"/>
  <c r="Z17" i="1"/>
  <c r="BV17" i="1" s="1"/>
  <c r="AB17" i="1"/>
  <c r="AL17" i="1" s="1"/>
  <c r="AM40" i="3"/>
  <c r="S24" i="1"/>
  <c r="Z16" i="1"/>
  <c r="BV16" i="1" s="1"/>
  <c r="AB16" i="1"/>
  <c r="AB18" i="1"/>
  <c r="AL18" i="1" s="1"/>
  <c r="Z18" i="1"/>
  <c r="Z20" i="1"/>
  <c r="AB20" i="1"/>
  <c r="AL20" i="1" s="1"/>
  <c r="Z21" i="1"/>
  <c r="AB21" i="1"/>
  <c r="AL21" i="1" s="1"/>
  <c r="AB22" i="1"/>
  <c r="AL22" i="1" s="1"/>
  <c r="Z22" i="1"/>
  <c r="BV22" i="1" s="1"/>
  <c r="Y24" i="1"/>
  <c r="M88" i="5" s="1"/>
  <c r="V24" i="1"/>
  <c r="J88" i="5" s="1"/>
  <c r="AA24" i="3"/>
  <c r="AC24" i="3"/>
  <c r="AM24" i="3" s="1"/>
  <c r="T84" i="2"/>
  <c r="BL84" i="2" s="1"/>
  <c r="I77" i="1"/>
  <c r="Q77" i="1"/>
  <c r="BI77" i="1" s="1"/>
  <c r="Y77" i="1"/>
  <c r="BQ77" i="1" s="1"/>
  <c r="I78" i="1"/>
  <c r="Q78" i="1"/>
  <c r="BI78" i="1" s="1"/>
  <c r="Y78" i="1"/>
  <c r="BQ78" i="1" s="1"/>
  <c r="I79" i="1"/>
  <c r="Q79" i="1"/>
  <c r="BI79" i="1" s="1"/>
  <c r="Y79" i="1"/>
  <c r="BQ79" i="1" s="1"/>
  <c r="M80" i="1"/>
  <c r="Q80" i="1"/>
  <c r="BI80" i="1" s="1"/>
  <c r="Y80" i="1"/>
  <c r="BQ80" i="1" s="1"/>
  <c r="E81" i="1"/>
  <c r="M81" i="1"/>
  <c r="Q81" i="1"/>
  <c r="BI81" i="1" s="1"/>
  <c r="U81" i="1"/>
  <c r="BM81" i="1" s="1"/>
  <c r="Y81" i="1"/>
  <c r="BQ81" i="1" s="1"/>
  <c r="I82" i="1"/>
  <c r="M82" i="1"/>
  <c r="Q82" i="1"/>
  <c r="BI82" i="1" s="1"/>
  <c r="U82" i="1"/>
  <c r="BM82" i="1" s="1"/>
  <c r="Y82" i="1"/>
  <c r="BQ82" i="1" s="1"/>
  <c r="W15" i="3"/>
  <c r="W51" i="3" s="1"/>
  <c r="G15" i="3"/>
  <c r="G51" i="3" s="1"/>
  <c r="O27" i="3"/>
  <c r="O63" i="3" s="1"/>
  <c r="W39" i="3"/>
  <c r="W75" i="3" s="1"/>
  <c r="G39" i="3"/>
  <c r="G75" i="3" s="1"/>
  <c r="V77" i="1"/>
  <c r="BN77" i="1" s="1"/>
  <c r="V78" i="1"/>
  <c r="BN78" i="1" s="1"/>
  <c r="V79" i="1"/>
  <c r="BN79" i="1" s="1"/>
  <c r="V80" i="1"/>
  <c r="BN80" i="1" s="1"/>
  <c r="V81" i="1"/>
  <c r="BN81" i="1" s="1"/>
  <c r="V82" i="1"/>
  <c r="BN82" i="1" s="1"/>
  <c r="E77" i="1"/>
  <c r="M77" i="1"/>
  <c r="U77" i="1"/>
  <c r="BM77" i="1" s="1"/>
  <c r="E78" i="1"/>
  <c r="M78" i="1"/>
  <c r="U78" i="1"/>
  <c r="BM78" i="1" s="1"/>
  <c r="E79" i="1"/>
  <c r="M79" i="1"/>
  <c r="U79" i="1"/>
  <c r="BM79" i="1" s="1"/>
  <c r="E80" i="1"/>
  <c r="I80" i="1"/>
  <c r="U80" i="1"/>
  <c r="BM80" i="1" s="1"/>
  <c r="I81" i="1"/>
  <c r="E82" i="1"/>
  <c r="V15" i="3"/>
  <c r="V51" i="3" s="1"/>
  <c r="F15" i="3"/>
  <c r="F51" i="3" s="1"/>
  <c r="R87" i="3"/>
  <c r="R63" i="3"/>
  <c r="P87" i="3"/>
  <c r="P63" i="3"/>
  <c r="D87" i="3"/>
  <c r="D63" i="3"/>
  <c r="W87" i="3"/>
  <c r="W63" i="3"/>
  <c r="K87" i="3"/>
  <c r="K63" i="3"/>
  <c r="G87" i="3"/>
  <c r="G63" i="3"/>
  <c r="T27" i="3"/>
  <c r="X27" i="3"/>
  <c r="S27" i="3"/>
  <c r="H27" i="3"/>
  <c r="P39" i="3"/>
  <c r="P75" i="3" s="1"/>
  <c r="K39" i="3"/>
  <c r="K75" i="3" s="1"/>
  <c r="Z15" i="3"/>
  <c r="Z51" i="3" s="1"/>
  <c r="T15" i="3"/>
  <c r="T51" i="3" s="1"/>
  <c r="O15" i="3"/>
  <c r="O51" i="3" s="1"/>
  <c r="J15" i="3"/>
  <c r="J51" i="3" s="1"/>
  <c r="D15" i="3"/>
  <c r="D51" i="3" s="1"/>
  <c r="L27" i="3"/>
  <c r="D39" i="3"/>
  <c r="D75" i="3" s="1"/>
  <c r="W72" i="3"/>
  <c r="BO72" i="3" s="1"/>
  <c r="L15" i="3"/>
  <c r="L51" i="3" s="1"/>
  <c r="P15" i="3"/>
  <c r="P51" i="3" s="1"/>
  <c r="K15" i="3"/>
  <c r="K51" i="3" s="1"/>
  <c r="N87" i="3"/>
  <c r="N63" i="3"/>
  <c r="C27" i="3"/>
  <c r="X15" i="3"/>
  <c r="X51" i="3" s="1"/>
  <c r="S15" i="3"/>
  <c r="S51" i="3" s="1"/>
  <c r="H15" i="3"/>
  <c r="H51" i="3" s="1"/>
  <c r="C15" i="3"/>
  <c r="C51" i="3" s="1"/>
  <c r="T72" i="3"/>
  <c r="BL72" i="3" s="1"/>
  <c r="X72" i="3"/>
  <c r="BP72" i="3" s="1"/>
  <c r="D48" i="3"/>
  <c r="H48" i="3"/>
  <c r="L48" i="3"/>
  <c r="Y15" i="3"/>
  <c r="Y51" i="3" s="1"/>
  <c r="U15" i="3"/>
  <c r="U51" i="3" s="1"/>
  <c r="Q15" i="3"/>
  <c r="Q51" i="3" s="1"/>
  <c r="M15" i="3"/>
  <c r="M51" i="3" s="1"/>
  <c r="I15" i="3"/>
  <c r="I51" i="3" s="1"/>
  <c r="E15" i="3"/>
  <c r="E51" i="3" s="1"/>
  <c r="Y27" i="3"/>
  <c r="U27" i="3"/>
  <c r="Q27" i="3"/>
  <c r="M27" i="3"/>
  <c r="I27" i="3"/>
  <c r="E27" i="3"/>
  <c r="N64" i="1"/>
  <c r="BF64" i="1" s="1"/>
  <c r="R64" i="1"/>
  <c r="BJ64" i="1" s="1"/>
  <c r="V64" i="1"/>
  <c r="BN64" i="1" s="1"/>
  <c r="N65" i="1"/>
  <c r="BF65" i="1" s="1"/>
  <c r="R65" i="1"/>
  <c r="BJ65" i="1" s="1"/>
  <c r="V65" i="1"/>
  <c r="BN65" i="1" s="1"/>
  <c r="N66" i="1"/>
  <c r="BF66" i="1" s="1"/>
  <c r="R66" i="1"/>
  <c r="BJ66" i="1" s="1"/>
  <c r="V66" i="1"/>
  <c r="BN66" i="1" s="1"/>
  <c r="N67" i="1"/>
  <c r="BF67" i="1" s="1"/>
  <c r="R67" i="1"/>
  <c r="BJ67" i="1" s="1"/>
  <c r="V67" i="1"/>
  <c r="BN67" i="1" s="1"/>
  <c r="N68" i="1"/>
  <c r="BF68" i="1" s="1"/>
  <c r="V68" i="1"/>
  <c r="BN68" i="1" s="1"/>
  <c r="N69" i="1"/>
  <c r="BF69" i="1" s="1"/>
  <c r="R69" i="1"/>
  <c r="BJ69" i="1" s="1"/>
  <c r="V69" i="1"/>
  <c r="BN69" i="1" s="1"/>
  <c r="N70" i="1"/>
  <c r="BF70" i="1" s="1"/>
  <c r="V70" i="1"/>
  <c r="BN70" i="1" s="1"/>
  <c r="C72" i="3"/>
  <c r="G72" i="3"/>
  <c r="K72" i="3"/>
  <c r="O72" i="3"/>
  <c r="BG72" i="3" s="1"/>
  <c r="F72" i="2"/>
  <c r="J72" i="2"/>
  <c r="N72" i="2"/>
  <c r="R72" i="2"/>
  <c r="BJ72" i="2" s="1"/>
  <c r="B77" i="1"/>
  <c r="F77" i="1"/>
  <c r="N77" i="1"/>
  <c r="BF77" i="1" s="1"/>
  <c r="R77" i="1"/>
  <c r="BJ77" i="1" s="1"/>
  <c r="F78" i="1"/>
  <c r="J78" i="1"/>
  <c r="N78" i="1"/>
  <c r="BF78" i="1" s="1"/>
  <c r="R78" i="1"/>
  <c r="BJ78" i="1" s="1"/>
  <c r="B79" i="1"/>
  <c r="F79" i="1"/>
  <c r="N79" i="1"/>
  <c r="BF79" i="1" s="1"/>
  <c r="R79" i="1"/>
  <c r="BJ79" i="1" s="1"/>
  <c r="F80" i="1"/>
  <c r="J80" i="1"/>
  <c r="N80" i="1"/>
  <c r="BF80" i="1" s="1"/>
  <c r="B81" i="1"/>
  <c r="F81" i="1"/>
  <c r="J81" i="1"/>
  <c r="N81" i="1"/>
  <c r="BF81" i="1" s="1"/>
  <c r="R81" i="1"/>
  <c r="BJ81" i="1" s="1"/>
  <c r="F82" i="1"/>
  <c r="J82" i="1"/>
  <c r="N82" i="1"/>
  <c r="BF82" i="1" s="1"/>
  <c r="D72" i="2"/>
  <c r="J69" i="1"/>
  <c r="E84" i="2"/>
  <c r="I84" i="2"/>
  <c r="M84" i="2"/>
  <c r="Q84" i="2"/>
  <c r="BI84" i="2" s="1"/>
  <c r="F84" i="2"/>
  <c r="J84" i="2"/>
  <c r="N84" i="2"/>
  <c r="R84" i="2"/>
  <c r="BJ84" i="2" s="1"/>
  <c r="R80" i="1"/>
  <c r="BJ80" i="1" s="1"/>
  <c r="B82" i="1"/>
  <c r="R82" i="1"/>
  <c r="BJ82" i="1" s="1"/>
  <c r="B76" i="1"/>
  <c r="Q72" i="2"/>
  <c r="BI72" i="2" s="1"/>
  <c r="F48" i="3"/>
  <c r="J48" i="3"/>
  <c r="AI48" i="3" s="1"/>
  <c r="N48" i="3"/>
  <c r="J64" i="1"/>
  <c r="F65" i="1"/>
  <c r="F66" i="1"/>
  <c r="F67" i="1"/>
  <c r="J67" i="1"/>
  <c r="F68" i="1"/>
  <c r="J68" i="1"/>
  <c r="B69" i="1"/>
  <c r="F69" i="1"/>
  <c r="F70" i="1"/>
  <c r="J70" i="1"/>
  <c r="E48" i="2"/>
  <c r="AG48" i="2" s="1"/>
  <c r="I48" i="2"/>
  <c r="AI48" i="2" s="1"/>
  <c r="M48" i="2"/>
  <c r="AJ48" i="2" s="1"/>
  <c r="F64" i="1"/>
  <c r="B65" i="1"/>
  <c r="B66" i="1"/>
  <c r="B67" i="1"/>
  <c r="B64" i="1"/>
  <c r="J65" i="1"/>
  <c r="J66" i="1"/>
  <c r="B68" i="1"/>
  <c r="G48" i="2"/>
  <c r="AH48" i="2" s="1"/>
  <c r="K48" i="2"/>
  <c r="H40" i="1"/>
  <c r="D36" i="1"/>
  <c r="D64" i="1"/>
  <c r="L36" i="1"/>
  <c r="L64" i="1"/>
  <c r="X36" i="1"/>
  <c r="X64" i="1"/>
  <c r="BP64" i="1" s="1"/>
  <c r="E36" i="1"/>
  <c r="E64" i="1"/>
  <c r="I36" i="1"/>
  <c r="I64" i="1"/>
  <c r="I40" i="1"/>
  <c r="M36" i="1"/>
  <c r="M64" i="1"/>
  <c r="M40" i="1"/>
  <c r="Q36" i="1"/>
  <c r="Q64" i="1"/>
  <c r="BI64" i="1" s="1"/>
  <c r="U36" i="1"/>
  <c r="U64" i="1"/>
  <c r="BM64" i="1" s="1"/>
  <c r="Y36" i="1"/>
  <c r="Y64" i="1"/>
  <c r="BQ64" i="1" s="1"/>
  <c r="E65" i="1"/>
  <c r="E41" i="1"/>
  <c r="I65" i="1"/>
  <c r="I41" i="1"/>
  <c r="M65" i="1"/>
  <c r="M41" i="1"/>
  <c r="Q65" i="1"/>
  <c r="BI65" i="1" s="1"/>
  <c r="U65" i="1"/>
  <c r="BM65" i="1" s="1"/>
  <c r="Y65" i="1"/>
  <c r="BQ65" i="1" s="1"/>
  <c r="E66" i="1"/>
  <c r="E42" i="1"/>
  <c r="I66" i="1"/>
  <c r="I42" i="1"/>
  <c r="M66" i="1"/>
  <c r="M42" i="1"/>
  <c r="Q66" i="1"/>
  <c r="BI66" i="1" s="1"/>
  <c r="U66" i="1"/>
  <c r="BM66" i="1" s="1"/>
  <c r="Y66" i="1"/>
  <c r="BQ66" i="1" s="1"/>
  <c r="E67" i="1"/>
  <c r="E43" i="1"/>
  <c r="I67" i="1"/>
  <c r="I43" i="1"/>
  <c r="M67" i="1"/>
  <c r="M43" i="1"/>
  <c r="Q67" i="1"/>
  <c r="BI67" i="1" s="1"/>
  <c r="U67" i="1"/>
  <c r="BM67" i="1" s="1"/>
  <c r="Y67" i="1"/>
  <c r="BQ67" i="1" s="1"/>
  <c r="E68" i="1"/>
  <c r="E44" i="1"/>
  <c r="I68" i="1"/>
  <c r="I44" i="1"/>
  <c r="M68" i="1"/>
  <c r="M44" i="1"/>
  <c r="Q68" i="1"/>
  <c r="BI68" i="1" s="1"/>
  <c r="U68" i="1"/>
  <c r="BM68" i="1" s="1"/>
  <c r="Y68" i="1"/>
  <c r="BQ68" i="1" s="1"/>
  <c r="E69" i="1"/>
  <c r="E45" i="1"/>
  <c r="I69" i="1"/>
  <c r="I45" i="1"/>
  <c r="M69" i="1"/>
  <c r="M45" i="1"/>
  <c r="Q69" i="1"/>
  <c r="BI69" i="1" s="1"/>
  <c r="U69" i="1"/>
  <c r="BM69" i="1" s="1"/>
  <c r="Y69" i="1"/>
  <c r="BQ69" i="1" s="1"/>
  <c r="E70" i="1"/>
  <c r="E46" i="1"/>
  <c r="I70" i="1"/>
  <c r="I46" i="1"/>
  <c r="M70" i="1"/>
  <c r="M46" i="1"/>
  <c r="Q70" i="1"/>
  <c r="BI70" i="1" s="1"/>
  <c r="U70" i="1"/>
  <c r="BM70" i="1" s="1"/>
  <c r="Y70" i="1"/>
  <c r="BQ70" i="1" s="1"/>
  <c r="L40" i="1"/>
  <c r="D41" i="1"/>
  <c r="L42" i="1"/>
  <c r="D43" i="1"/>
  <c r="L44" i="1"/>
  <c r="D45" i="1"/>
  <c r="L46" i="1"/>
  <c r="C12" i="1"/>
  <c r="C76" i="1"/>
  <c r="G12" i="1"/>
  <c r="G76" i="1"/>
  <c r="K76" i="1"/>
  <c r="O12" i="1"/>
  <c r="BG12" i="1" s="1"/>
  <c r="O76" i="1"/>
  <c r="BG76" i="1" s="1"/>
  <c r="S12" i="1"/>
  <c r="BK12" i="1" s="1"/>
  <c r="S76" i="1"/>
  <c r="BK76" i="1" s="1"/>
  <c r="W12" i="1"/>
  <c r="BO12" i="1" s="1"/>
  <c r="W76" i="1"/>
  <c r="BO76" i="1" s="1"/>
  <c r="B70" i="1"/>
  <c r="R76" i="1"/>
  <c r="BJ76" i="1" s="1"/>
  <c r="J79" i="1"/>
  <c r="P36" i="1"/>
  <c r="P64" i="1"/>
  <c r="BH64" i="1" s="1"/>
  <c r="H46" i="1"/>
  <c r="B36" i="1"/>
  <c r="B40" i="1"/>
  <c r="F36" i="1"/>
  <c r="F40" i="1"/>
  <c r="J36" i="1"/>
  <c r="J40" i="1"/>
  <c r="N36" i="1"/>
  <c r="R36" i="1"/>
  <c r="V36" i="1"/>
  <c r="B41" i="1"/>
  <c r="F41" i="1"/>
  <c r="J41" i="1"/>
  <c r="B42" i="1"/>
  <c r="F42" i="1"/>
  <c r="J42" i="1"/>
  <c r="B43" i="1"/>
  <c r="F43" i="1"/>
  <c r="J43" i="1"/>
  <c r="B44" i="1"/>
  <c r="F44" i="1"/>
  <c r="J44" i="1"/>
  <c r="B45" i="1"/>
  <c r="F45" i="1"/>
  <c r="J45" i="1"/>
  <c r="B46" i="1"/>
  <c r="F46" i="1"/>
  <c r="J46" i="1"/>
  <c r="D40" i="1"/>
  <c r="H41" i="1"/>
  <c r="H43" i="1"/>
  <c r="H45" i="1"/>
  <c r="R70" i="1"/>
  <c r="BJ70" i="1" s="1"/>
  <c r="J77" i="1"/>
  <c r="B80" i="1"/>
  <c r="H36" i="1"/>
  <c r="H64" i="1"/>
  <c r="T36" i="1"/>
  <c r="T64" i="1"/>
  <c r="BL64" i="1" s="1"/>
  <c r="H42" i="1"/>
  <c r="H44" i="1"/>
  <c r="C36" i="1"/>
  <c r="C40" i="1"/>
  <c r="G40" i="1"/>
  <c r="K36" i="1"/>
  <c r="K40" i="1"/>
  <c r="O36" i="1"/>
  <c r="S36" i="1"/>
  <c r="W36" i="1"/>
  <c r="C41" i="1"/>
  <c r="G41" i="1"/>
  <c r="K41" i="1"/>
  <c r="C42" i="1"/>
  <c r="C66" i="1"/>
  <c r="G42" i="1"/>
  <c r="K42" i="1"/>
  <c r="K66" i="1"/>
  <c r="S66" i="1"/>
  <c r="BK66" i="1" s="1"/>
  <c r="C43" i="1"/>
  <c r="C67" i="1"/>
  <c r="K43" i="1"/>
  <c r="K67" i="1"/>
  <c r="S67" i="1"/>
  <c r="BK67" i="1" s="1"/>
  <c r="C44" i="1"/>
  <c r="C68" i="1"/>
  <c r="G44" i="1"/>
  <c r="K44" i="1"/>
  <c r="K68" i="1"/>
  <c r="O68" i="1"/>
  <c r="BG68" i="1" s="1"/>
  <c r="S68" i="1"/>
  <c r="BK68" i="1" s="1"/>
  <c r="W68" i="1"/>
  <c r="BO68" i="1" s="1"/>
  <c r="C69" i="1"/>
  <c r="C45" i="1"/>
  <c r="G69" i="1"/>
  <c r="G45" i="1"/>
  <c r="K69" i="1"/>
  <c r="K45" i="1"/>
  <c r="O69" i="1"/>
  <c r="BG69" i="1" s="1"/>
  <c r="S69" i="1"/>
  <c r="BK69" i="1" s="1"/>
  <c r="W69" i="1"/>
  <c r="BO69" i="1" s="1"/>
  <c r="C70" i="1"/>
  <c r="C46" i="1"/>
  <c r="G70" i="1"/>
  <c r="G46" i="1"/>
  <c r="K70" i="1"/>
  <c r="K46" i="1"/>
  <c r="O70" i="1"/>
  <c r="BG70" i="1" s="1"/>
  <c r="S70" i="1"/>
  <c r="BK70" i="1" s="1"/>
  <c r="W70" i="1"/>
  <c r="BO70" i="1" s="1"/>
  <c r="E40" i="1"/>
  <c r="L41" i="1"/>
  <c r="D42" i="1"/>
  <c r="L43" i="1"/>
  <c r="D44" i="1"/>
  <c r="L45" i="1"/>
  <c r="D46" i="1"/>
  <c r="O64" i="1"/>
  <c r="BG64" i="1" s="1"/>
  <c r="G65" i="1"/>
  <c r="W65" i="1"/>
  <c r="BO65" i="1" s="1"/>
  <c r="R68" i="1"/>
  <c r="BJ68" i="1" s="1"/>
  <c r="B78" i="1"/>
  <c r="D12" i="1"/>
  <c r="D76" i="1"/>
  <c r="H12" i="1"/>
  <c r="H76" i="1"/>
  <c r="L12" i="1"/>
  <c r="L76" i="1"/>
  <c r="P12" i="1"/>
  <c r="BH12" i="1" s="1"/>
  <c r="P76" i="1"/>
  <c r="BH76" i="1" s="1"/>
  <c r="T12" i="1"/>
  <c r="BL12" i="1" s="1"/>
  <c r="T76" i="1"/>
  <c r="BL76" i="1" s="1"/>
  <c r="X12" i="1"/>
  <c r="BP12" i="1" s="1"/>
  <c r="X76" i="1"/>
  <c r="BP76" i="1" s="1"/>
  <c r="F76" i="1"/>
  <c r="V76" i="1"/>
  <c r="BN76" i="1" s="1"/>
  <c r="E12" i="1"/>
  <c r="E76" i="1"/>
  <c r="I12" i="1"/>
  <c r="I76" i="1"/>
  <c r="M12" i="1"/>
  <c r="M76" i="1"/>
  <c r="Q12" i="1"/>
  <c r="Q76" i="1"/>
  <c r="BI76" i="1" s="1"/>
  <c r="U12" i="1"/>
  <c r="BM12" i="1" s="1"/>
  <c r="U76" i="1"/>
  <c r="BM76" i="1" s="1"/>
  <c r="Y12" i="1"/>
  <c r="BQ12" i="1" s="1"/>
  <c r="Y76" i="1"/>
  <c r="BQ76" i="1" s="1"/>
  <c r="J76" i="1"/>
  <c r="N76" i="1"/>
  <c r="BF76" i="1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C27" i="2"/>
  <c r="C87" i="2" s="1"/>
  <c r="D27" i="2"/>
  <c r="D87" i="2" s="1"/>
  <c r="E27" i="2"/>
  <c r="E87" i="2" s="1"/>
  <c r="F27" i="2"/>
  <c r="F87" i="2" s="1"/>
  <c r="G27" i="2"/>
  <c r="G87" i="2" s="1"/>
  <c r="H27" i="2"/>
  <c r="H87" i="2" s="1"/>
  <c r="I27" i="2"/>
  <c r="I87" i="2" s="1"/>
  <c r="J27" i="2"/>
  <c r="J87" i="2" s="1"/>
  <c r="K27" i="2"/>
  <c r="K87" i="2" s="1"/>
  <c r="L27" i="2"/>
  <c r="L87" i="2" s="1"/>
  <c r="M27" i="2"/>
  <c r="M87" i="2" s="1"/>
  <c r="N27" i="2"/>
  <c r="N87" i="2" s="1"/>
  <c r="O27" i="2"/>
  <c r="O87" i="2" s="1"/>
  <c r="P27" i="2"/>
  <c r="P87" i="2" s="1"/>
  <c r="Q27" i="2"/>
  <c r="Q87" i="2" s="1"/>
  <c r="R27" i="2"/>
  <c r="R87" i="2" s="1"/>
  <c r="S27" i="2"/>
  <c r="S87" i="2" s="1"/>
  <c r="T27" i="2"/>
  <c r="T87" i="2" s="1"/>
  <c r="U27" i="2"/>
  <c r="U87" i="2" s="1"/>
  <c r="V27" i="2"/>
  <c r="V87" i="2" s="1"/>
  <c r="W27" i="2"/>
  <c r="W87" i="2" s="1"/>
  <c r="X27" i="2"/>
  <c r="X87" i="2" s="1"/>
  <c r="Y27" i="2"/>
  <c r="Y87" i="2" s="1"/>
  <c r="Z27" i="2"/>
  <c r="Z87" i="2" s="1"/>
  <c r="BV46" i="1" l="1"/>
  <c r="BH14" i="3"/>
  <c r="C57" i="5"/>
  <c r="C66" i="5" s="1"/>
  <c r="B66" i="5"/>
  <c r="AL24" i="3"/>
  <c r="BI14" i="3"/>
  <c r="D57" i="5"/>
  <c r="D66" i="5" s="1"/>
  <c r="BL14" i="3"/>
  <c r="G57" i="5"/>
  <c r="BK14" i="3"/>
  <c r="F57" i="5"/>
  <c r="F66" i="5" s="1"/>
  <c r="H66" i="5"/>
  <c r="H58" i="5"/>
  <c r="H67" i="5" s="1"/>
  <c r="AH48" i="3"/>
  <c r="AF48" i="3"/>
  <c r="J66" i="5"/>
  <c r="J58" i="5"/>
  <c r="J67" i="5" s="1"/>
  <c r="I66" i="5"/>
  <c r="I58" i="5"/>
  <c r="I67" i="5" s="1"/>
  <c r="G88" i="5"/>
  <c r="BK24" i="1"/>
  <c r="BS60" i="1"/>
  <c r="AK12" i="5"/>
  <c r="F56" i="5"/>
  <c r="BK14" i="2"/>
  <c r="BH24" i="1"/>
  <c r="D88" i="5"/>
  <c r="AB48" i="1"/>
  <c r="R143" i="1"/>
  <c r="BJ24" i="1"/>
  <c r="F88" i="5"/>
  <c r="U145" i="1"/>
  <c r="I88" i="5"/>
  <c r="T144" i="1"/>
  <c r="H88" i="5"/>
  <c r="N115" i="1"/>
  <c r="B88" i="5"/>
  <c r="BV41" i="1"/>
  <c r="BV43" i="1"/>
  <c r="BH14" i="2"/>
  <c r="C56" i="5"/>
  <c r="B58" i="5"/>
  <c r="B65" i="5"/>
  <c r="F58" i="5"/>
  <c r="F67" i="5" s="1"/>
  <c r="F65" i="5"/>
  <c r="BW48" i="3"/>
  <c r="AJ9" i="5"/>
  <c r="E56" i="5"/>
  <c r="BJ14" i="2"/>
  <c r="BT14" i="2"/>
  <c r="D56" i="5"/>
  <c r="N56" i="5" s="1"/>
  <c r="N65" i="5" s="1"/>
  <c r="BI14" i="2"/>
  <c r="AJ48" i="3"/>
  <c r="BF43" i="1"/>
  <c r="AG48" i="3"/>
  <c r="AB48" i="3"/>
  <c r="AL48" i="3" s="1"/>
  <c r="BW36" i="3"/>
  <c r="AK36" i="3"/>
  <c r="AA72" i="3"/>
  <c r="BJ14" i="3"/>
  <c r="BT14" i="3"/>
  <c r="BG14" i="3"/>
  <c r="BS14" i="3"/>
  <c r="AI14" i="3"/>
  <c r="BI60" i="1"/>
  <c r="BS72" i="1"/>
  <c r="R115" i="1"/>
  <c r="Z49" i="1"/>
  <c r="Z48" i="1"/>
  <c r="BI12" i="1"/>
  <c r="BS12" i="1"/>
  <c r="BS84" i="1"/>
  <c r="AB49" i="1"/>
  <c r="BS36" i="1"/>
  <c r="BI24" i="1"/>
  <c r="BS24" i="1"/>
  <c r="D5" i="4"/>
  <c r="BV42" i="1"/>
  <c r="BV44" i="1"/>
  <c r="BV45" i="1"/>
  <c r="BE48" i="1"/>
  <c r="BE49" i="1"/>
  <c r="BA48" i="1"/>
  <c r="BR48" i="1" s="1"/>
  <c r="E115" i="1"/>
  <c r="BF42" i="1"/>
  <c r="R135" i="1"/>
  <c r="BF41" i="1"/>
  <c r="E144" i="1"/>
  <c r="R144" i="1"/>
  <c r="AN40" i="3"/>
  <c r="C145" i="1"/>
  <c r="L143" i="1"/>
  <c r="L115" i="1"/>
  <c r="B145" i="1"/>
  <c r="U143" i="1"/>
  <c r="L144" i="1"/>
  <c r="B143" i="1"/>
  <c r="AI14" i="2"/>
  <c r="U144" i="1"/>
  <c r="C115" i="1"/>
  <c r="L145" i="1"/>
  <c r="B144" i="1"/>
  <c r="M58" i="5"/>
  <c r="M65" i="5"/>
  <c r="C49" i="1"/>
  <c r="B48" i="1"/>
  <c r="R84" i="1"/>
  <c r="BJ84" i="1" s="1"/>
  <c r="AI82" i="1"/>
  <c r="C143" i="1"/>
  <c r="BF45" i="1"/>
  <c r="BF40" i="1"/>
  <c r="L58" i="5"/>
  <c r="L65" i="5"/>
  <c r="K58" i="5"/>
  <c r="K65" i="5"/>
  <c r="BG14" i="2"/>
  <c r="BS14" i="2"/>
  <c r="AI70" i="1"/>
  <c r="R14" i="1"/>
  <c r="BJ14" i="1" s="1"/>
  <c r="AN40" i="2"/>
  <c r="AM41" i="2"/>
  <c r="E143" i="1"/>
  <c r="R145" i="1"/>
  <c r="K144" i="1"/>
  <c r="AH81" i="1"/>
  <c r="AH80" i="1"/>
  <c r="AH69" i="1"/>
  <c r="O145" i="1"/>
  <c r="BG24" i="1"/>
  <c r="Z63" i="3"/>
  <c r="F145" i="1"/>
  <c r="J84" i="1"/>
  <c r="F14" i="1"/>
  <c r="AI66" i="1"/>
  <c r="I143" i="1"/>
  <c r="I115" i="1"/>
  <c r="O115" i="1"/>
  <c r="F143" i="1"/>
  <c r="V87" i="3"/>
  <c r="K145" i="1"/>
  <c r="AH64" i="1"/>
  <c r="T145" i="1"/>
  <c r="AI68" i="1"/>
  <c r="F115" i="1"/>
  <c r="J72" i="1"/>
  <c r="L49" i="1"/>
  <c r="AF80" i="1"/>
  <c r="J135" i="1"/>
  <c r="I144" i="1"/>
  <c r="K143" i="1"/>
  <c r="O143" i="1"/>
  <c r="BF44" i="1"/>
  <c r="AM46" i="3"/>
  <c r="AM42" i="3"/>
  <c r="AN44" i="3"/>
  <c r="AM45" i="3"/>
  <c r="AM41" i="3"/>
  <c r="AN43" i="3"/>
  <c r="AH68" i="1"/>
  <c r="AH70" i="1"/>
  <c r="AC49" i="1"/>
  <c r="AM43" i="3"/>
  <c r="AN46" i="3"/>
  <c r="AN42" i="3"/>
  <c r="AH66" i="1"/>
  <c r="AM44" i="3"/>
  <c r="AN45" i="3"/>
  <c r="AN41" i="3"/>
  <c r="AN46" i="2"/>
  <c r="AM34" i="1"/>
  <c r="BT34" i="1"/>
  <c r="AM30" i="1"/>
  <c r="BT30" i="1"/>
  <c r="AM55" i="1"/>
  <c r="BT55" i="1"/>
  <c r="F63" i="3"/>
  <c r="AM54" i="1"/>
  <c r="BT54" i="1"/>
  <c r="AM45" i="2"/>
  <c r="AM43" i="2"/>
  <c r="BV30" i="1"/>
  <c r="BV29" i="1"/>
  <c r="BV32" i="1"/>
  <c r="AN42" i="2"/>
  <c r="AM46" i="2"/>
  <c r="AM4" i="1"/>
  <c r="BT4" i="1"/>
  <c r="V48" i="1"/>
  <c r="BN36" i="1"/>
  <c r="AN41" i="2"/>
  <c r="AM6" i="1"/>
  <c r="BT6" i="1"/>
  <c r="BF12" i="1"/>
  <c r="BR12" i="1"/>
  <c r="BR84" i="1"/>
  <c r="BO36" i="1"/>
  <c r="W48" i="1"/>
  <c r="R48" i="1"/>
  <c r="BJ48" i="1" s="1"/>
  <c r="BJ36" i="1"/>
  <c r="O87" i="3"/>
  <c r="AN44" i="2"/>
  <c r="AM31" i="1"/>
  <c r="BT31" i="1"/>
  <c r="AM29" i="1"/>
  <c r="BT29" i="1"/>
  <c r="AM57" i="1"/>
  <c r="BT57" i="1"/>
  <c r="Q143" i="1"/>
  <c r="I145" i="1"/>
  <c r="T143" i="1"/>
  <c r="F144" i="1"/>
  <c r="O144" i="1"/>
  <c r="BV40" i="1"/>
  <c r="BV28" i="1"/>
  <c r="Z12" i="1"/>
  <c r="Z135" i="1" s="1"/>
  <c r="BV4" i="1"/>
  <c r="BV33" i="1"/>
  <c r="O48" i="1"/>
  <c r="BG48" i="1" s="1"/>
  <c r="BG36" i="1"/>
  <c r="P48" i="1"/>
  <c r="BH48" i="1" s="1"/>
  <c r="BH36" i="1"/>
  <c r="AM28" i="1"/>
  <c r="BT28" i="1"/>
  <c r="BF24" i="1"/>
  <c r="BR24" i="1"/>
  <c r="BV34" i="1"/>
  <c r="T48" i="1"/>
  <c r="BL36" i="1"/>
  <c r="Q48" i="1"/>
  <c r="BI48" i="1" s="1"/>
  <c r="BI36" i="1"/>
  <c r="AN45" i="2"/>
  <c r="AM58" i="1"/>
  <c r="BT58" i="1"/>
  <c r="S48" i="1"/>
  <c r="BK48" i="1" s="1"/>
  <c r="BK36" i="1"/>
  <c r="N48" i="1"/>
  <c r="Z36" i="1"/>
  <c r="BF36" i="1"/>
  <c r="BR36" i="1"/>
  <c r="F48" i="1"/>
  <c r="U49" i="1"/>
  <c r="U48" i="1"/>
  <c r="BM36" i="1"/>
  <c r="BP36" i="1"/>
  <c r="X48" i="1"/>
  <c r="D49" i="1"/>
  <c r="F84" i="1"/>
  <c r="AL4" i="1"/>
  <c r="AN43" i="2"/>
  <c r="AN48" i="2"/>
  <c r="AM7" i="1"/>
  <c r="BT7" i="1"/>
  <c r="AM56" i="1"/>
  <c r="BT56" i="1"/>
  <c r="AM52" i="1"/>
  <c r="BT52" i="1"/>
  <c r="Z60" i="1"/>
  <c r="BV60" i="1" s="1"/>
  <c r="BF60" i="1"/>
  <c r="BR60" i="1"/>
  <c r="BR72" i="1"/>
  <c r="Q115" i="1"/>
  <c r="N144" i="1"/>
  <c r="BV31" i="1"/>
  <c r="AN55" i="1"/>
  <c r="BU55" i="1"/>
  <c r="AO40" i="2"/>
  <c r="AO41" i="2"/>
  <c r="AO41" i="3"/>
  <c r="AO46" i="2"/>
  <c r="AO44" i="2"/>
  <c r="AO44" i="3"/>
  <c r="AO40" i="3"/>
  <c r="BQ36" i="1"/>
  <c r="Y48" i="1"/>
  <c r="AO48" i="1"/>
  <c r="AD49" i="1"/>
  <c r="AO48" i="2"/>
  <c r="AN52" i="1"/>
  <c r="BU52" i="1"/>
  <c r="AO45" i="2"/>
  <c r="AO46" i="3"/>
  <c r="AO42" i="3"/>
  <c r="AN53" i="1"/>
  <c r="BU53" i="1"/>
  <c r="AO43" i="2"/>
  <c r="AO45" i="3"/>
  <c r="AN54" i="1"/>
  <c r="BU54" i="1"/>
  <c r="AO42" i="2"/>
  <c r="AN56" i="1"/>
  <c r="BU56" i="1"/>
  <c r="AO43" i="3"/>
  <c r="AN58" i="1"/>
  <c r="BU58" i="1"/>
  <c r="AJ21" i="1"/>
  <c r="BV21" i="1"/>
  <c r="AN32" i="1"/>
  <c r="BU32" i="1"/>
  <c r="AN29" i="1"/>
  <c r="BU29" i="1"/>
  <c r="AN31" i="1"/>
  <c r="BU31" i="1"/>
  <c r="AK24" i="3"/>
  <c r="BW24" i="3"/>
  <c r="AJ20" i="1"/>
  <c r="BV20" i="1"/>
  <c r="AJ19" i="1"/>
  <c r="BV19" i="1"/>
  <c r="AN33" i="1"/>
  <c r="BU33" i="1"/>
  <c r="AJ18" i="1"/>
  <c r="BV18" i="1"/>
  <c r="AN30" i="1"/>
  <c r="BU30" i="1"/>
  <c r="AN28" i="1"/>
  <c r="BU28" i="1"/>
  <c r="X72" i="1"/>
  <c r="BP72" i="1" s="1"/>
  <c r="AN9" i="1"/>
  <c r="AN8" i="1"/>
  <c r="AN7" i="1"/>
  <c r="AN6" i="1"/>
  <c r="AN5" i="1"/>
  <c r="AN4" i="1"/>
  <c r="O49" i="1"/>
  <c r="AJ22" i="1"/>
  <c r="AM32" i="1"/>
  <c r="AM9" i="1"/>
  <c r="AM53" i="1"/>
  <c r="Q144" i="1"/>
  <c r="N143" i="1"/>
  <c r="K14" i="1"/>
  <c r="K135" i="1"/>
  <c r="AI69" i="1"/>
  <c r="Q145" i="1"/>
  <c r="N145" i="1"/>
  <c r="AJ17" i="1"/>
  <c r="AM33" i="1"/>
  <c r="AM10" i="1"/>
  <c r="AM8" i="1"/>
  <c r="AI81" i="1"/>
  <c r="AI80" i="1"/>
  <c r="AF78" i="1"/>
  <c r="AA67" i="1"/>
  <c r="AG79" i="1"/>
  <c r="AL55" i="1"/>
  <c r="P49" i="1"/>
  <c r="AF81" i="1"/>
  <c r="AG77" i="1"/>
  <c r="V84" i="1"/>
  <c r="BN84" i="1" s="1"/>
  <c r="AG65" i="1"/>
  <c r="AL53" i="1"/>
  <c r="AD46" i="1"/>
  <c r="BU46" i="1" s="1"/>
  <c r="AF49" i="1"/>
  <c r="S49" i="1"/>
  <c r="F49" i="1"/>
  <c r="B49" i="1"/>
  <c r="AH41" i="1"/>
  <c r="R49" i="1"/>
  <c r="AE24" i="1"/>
  <c r="H115" i="1"/>
  <c r="H145" i="1"/>
  <c r="H144" i="1"/>
  <c r="H143" i="1"/>
  <c r="I49" i="1"/>
  <c r="AG24" i="1"/>
  <c r="G115" i="1"/>
  <c r="AH49" i="1"/>
  <c r="G145" i="1"/>
  <c r="G144" i="1"/>
  <c r="G143" i="1"/>
  <c r="H49" i="1"/>
  <c r="V49" i="1"/>
  <c r="AI24" i="1"/>
  <c r="M115" i="1"/>
  <c r="B10" i="6"/>
  <c r="M145" i="1"/>
  <c r="M144" i="1"/>
  <c r="M143" i="1"/>
  <c r="AA49" i="1"/>
  <c r="N49" i="1"/>
  <c r="AN16" i="1"/>
  <c r="C10" i="6"/>
  <c r="V144" i="1"/>
  <c r="V145" i="1"/>
  <c r="V143" i="1"/>
  <c r="S115" i="1"/>
  <c r="S145" i="1"/>
  <c r="S144" i="1"/>
  <c r="S143" i="1"/>
  <c r="V37" i="1"/>
  <c r="T49" i="1"/>
  <c r="AH24" i="1"/>
  <c r="J115" i="1"/>
  <c r="M37" i="1"/>
  <c r="AI49" i="1"/>
  <c r="J145" i="1"/>
  <c r="J143" i="1"/>
  <c r="J144" i="1"/>
  <c r="K49" i="1"/>
  <c r="J49" i="1"/>
  <c r="AG40" i="1"/>
  <c r="AI42" i="1"/>
  <c r="J48" i="1"/>
  <c r="AA24" i="1"/>
  <c r="P115" i="1"/>
  <c r="P145" i="1"/>
  <c r="P144" i="1"/>
  <c r="P143" i="1"/>
  <c r="S37" i="1"/>
  <c r="Q49" i="1"/>
  <c r="D7" i="4" s="1"/>
  <c r="AF24" i="1"/>
  <c r="D115" i="1"/>
  <c r="D145" i="1"/>
  <c r="D144" i="1"/>
  <c r="D143" i="1"/>
  <c r="E49" i="1"/>
  <c r="M49" i="1"/>
  <c r="N14" i="1"/>
  <c r="N135" i="1"/>
  <c r="U84" i="1"/>
  <c r="BM84" i="1" s="1"/>
  <c r="U14" i="1"/>
  <c r="BM14" i="1" s="1"/>
  <c r="U135" i="1"/>
  <c r="E14" i="1"/>
  <c r="E135" i="1"/>
  <c r="P84" i="1"/>
  <c r="BH84" i="1" s="1"/>
  <c r="P14" i="1"/>
  <c r="BH14" i="1" s="1"/>
  <c r="P135" i="1"/>
  <c r="S84" i="1"/>
  <c r="BK84" i="1" s="1"/>
  <c r="S14" i="1"/>
  <c r="BK14" i="1" s="1"/>
  <c r="S135" i="1"/>
  <c r="AC77" i="1"/>
  <c r="AM5" i="1"/>
  <c r="O84" i="1"/>
  <c r="BG84" i="1" s="1"/>
  <c r="O14" i="1"/>
  <c r="BG14" i="1" s="1"/>
  <c r="O135" i="1"/>
  <c r="M84" i="1"/>
  <c r="M14" i="1"/>
  <c r="M135" i="1"/>
  <c r="H14" i="1"/>
  <c r="H135" i="1"/>
  <c r="C84" i="1"/>
  <c r="C14" i="1"/>
  <c r="C135" i="1"/>
  <c r="C15" i="4"/>
  <c r="V14" i="1"/>
  <c r="BN14" i="1" s="1"/>
  <c r="V135" i="1"/>
  <c r="Q84" i="1"/>
  <c r="BI84" i="1" s="1"/>
  <c r="Q14" i="1"/>
  <c r="Q135" i="1"/>
  <c r="I84" i="1"/>
  <c r="I14" i="1"/>
  <c r="I135" i="1"/>
  <c r="T84" i="1"/>
  <c r="BL84" i="1" s="1"/>
  <c r="T14" i="1"/>
  <c r="BL14" i="1" s="1"/>
  <c r="T135" i="1"/>
  <c r="L84" i="1"/>
  <c r="L14" i="1"/>
  <c r="L135" i="1"/>
  <c r="D84" i="1"/>
  <c r="D14" i="1"/>
  <c r="D135" i="1"/>
  <c r="G14" i="1"/>
  <c r="G135" i="1"/>
  <c r="N84" i="1"/>
  <c r="BF84" i="1" s="1"/>
  <c r="B14" i="1"/>
  <c r="B9" i="6"/>
  <c r="B14" i="6"/>
  <c r="B12" i="6"/>
  <c r="B135" i="1"/>
  <c r="Y144" i="1"/>
  <c r="Y143" i="1"/>
  <c r="M66" i="5"/>
  <c r="M62" i="5"/>
  <c r="Y145" i="1"/>
  <c r="Y72" i="1"/>
  <c r="BQ72" i="1" s="1"/>
  <c r="Y49" i="1"/>
  <c r="AE20" i="5"/>
  <c r="AE22" i="5"/>
  <c r="AE21" i="5"/>
  <c r="Y84" i="1"/>
  <c r="BQ84" i="1" s="1"/>
  <c r="Y134" i="1"/>
  <c r="Y140" i="1" s="1"/>
  <c r="Y130" i="1"/>
  <c r="Y135" i="1"/>
  <c r="Y133" i="1"/>
  <c r="Y129" i="1"/>
  <c r="Y131" i="1"/>
  <c r="Y128" i="1"/>
  <c r="Y14" i="1"/>
  <c r="Y132" i="1"/>
  <c r="Y37" i="1"/>
  <c r="X135" i="1"/>
  <c r="X14" i="1"/>
  <c r="BP14" i="1" s="1"/>
  <c r="X131" i="1"/>
  <c r="X129" i="1"/>
  <c r="X143" i="1"/>
  <c r="X144" i="1"/>
  <c r="AD24" i="1"/>
  <c r="X145" i="1"/>
  <c r="X133" i="1"/>
  <c r="X134" i="1"/>
  <c r="X140" i="1" s="1"/>
  <c r="L66" i="5"/>
  <c r="L62" i="5"/>
  <c r="L71" i="5" s="1"/>
  <c r="X132" i="1"/>
  <c r="X130" i="1"/>
  <c r="X128" i="1"/>
  <c r="AD22" i="5"/>
  <c r="AD21" i="5"/>
  <c r="AD20" i="5"/>
  <c r="AD69" i="1"/>
  <c r="AN57" i="1"/>
  <c r="AD82" i="1"/>
  <c r="AN10" i="1"/>
  <c r="W145" i="1"/>
  <c r="X49" i="1"/>
  <c r="AC22" i="5"/>
  <c r="AC20" i="5"/>
  <c r="AC21" i="5"/>
  <c r="W14" i="1"/>
  <c r="W128" i="1"/>
  <c r="AD70" i="1"/>
  <c r="AN34" i="1"/>
  <c r="K66" i="5"/>
  <c r="N61" i="5"/>
  <c r="K62" i="5"/>
  <c r="K71" i="5" s="1"/>
  <c r="AE48" i="3"/>
  <c r="BV48" i="3" s="1"/>
  <c r="AD40" i="1"/>
  <c r="BU40" i="1" s="1"/>
  <c r="X84" i="1"/>
  <c r="BP84" i="1" s="1"/>
  <c r="W132" i="1"/>
  <c r="AE78" i="1"/>
  <c r="W49" i="1"/>
  <c r="AD80" i="1"/>
  <c r="W130" i="1"/>
  <c r="AD68" i="1"/>
  <c r="W129" i="1"/>
  <c r="W144" i="1"/>
  <c r="W134" i="1"/>
  <c r="W140" i="1" s="1"/>
  <c r="W143" i="1"/>
  <c r="W133" i="1"/>
  <c r="W131" i="1"/>
  <c r="AC24" i="1"/>
  <c r="W84" i="1"/>
  <c r="BO84" i="1" s="1"/>
  <c r="W135" i="1"/>
  <c r="AJ16" i="1"/>
  <c r="AK41" i="2"/>
  <c r="AE79" i="1"/>
  <c r="AD48" i="3"/>
  <c r="BU48" i="3" s="1"/>
  <c r="AC81" i="1"/>
  <c r="AJ58" i="1"/>
  <c r="AJ55" i="1"/>
  <c r="AJ57" i="1"/>
  <c r="AE82" i="1"/>
  <c r="AE81" i="1"/>
  <c r="AC46" i="1"/>
  <c r="BT46" i="1" s="1"/>
  <c r="AK44" i="2"/>
  <c r="AK40" i="2"/>
  <c r="J63" i="3"/>
  <c r="AJ4" i="1"/>
  <c r="AG69" i="1"/>
  <c r="AL45" i="2"/>
  <c r="AL41" i="2"/>
  <c r="AJ56" i="1"/>
  <c r="AJ54" i="1"/>
  <c r="AE80" i="1"/>
  <c r="AL33" i="1"/>
  <c r="AL29" i="1"/>
  <c r="AK58" i="1"/>
  <c r="AM44" i="2"/>
  <c r="AM42" i="2"/>
  <c r="AK45" i="2"/>
  <c r="H84" i="1"/>
  <c r="AC69" i="1"/>
  <c r="AC65" i="1"/>
  <c r="AG78" i="1"/>
  <c r="AB67" i="1"/>
  <c r="AC40" i="1"/>
  <c r="BT40" i="1" s="1"/>
  <c r="AM48" i="2"/>
  <c r="AK43" i="2"/>
  <c r="AJ53" i="1"/>
  <c r="AL46" i="2"/>
  <c r="AL42" i="2"/>
  <c r="AG80" i="1"/>
  <c r="AD79" i="1"/>
  <c r="AD65" i="1"/>
  <c r="AH12" i="1"/>
  <c r="AH14" i="1" s="1"/>
  <c r="E84" i="1"/>
  <c r="W72" i="1"/>
  <c r="BO72" i="1" s="1"/>
  <c r="AL58" i="1"/>
  <c r="AL56" i="1"/>
  <c r="AB65" i="1"/>
  <c r="AE77" i="1"/>
  <c r="AK34" i="1"/>
  <c r="AK30" i="1"/>
  <c r="AG68" i="1"/>
  <c r="AG66" i="1"/>
  <c r="AI67" i="1"/>
  <c r="AK53" i="1"/>
  <c r="B84" i="1"/>
  <c r="AL54" i="1"/>
  <c r="AI46" i="1"/>
  <c r="AK42" i="2"/>
  <c r="AF82" i="1"/>
  <c r="AI65" i="1"/>
  <c r="AC42" i="1"/>
  <c r="BT42" i="1" s="1"/>
  <c r="AI44" i="1"/>
  <c r="AD43" i="1"/>
  <c r="BU43" i="1" s="1"/>
  <c r="B72" i="1"/>
  <c r="AL16" i="1"/>
  <c r="AK46" i="2"/>
  <c r="AG70" i="1"/>
  <c r="AG64" i="1"/>
  <c r="AF79" i="1"/>
  <c r="AH36" i="1"/>
  <c r="AC44" i="1"/>
  <c r="BT44" i="1" s="1"/>
  <c r="AD44" i="1"/>
  <c r="BU44" i="1" s="1"/>
  <c r="AC79" i="1"/>
  <c r="AK10" i="1"/>
  <c r="AK6" i="1"/>
  <c r="AF77" i="1"/>
  <c r="AK33" i="1"/>
  <c r="AK29" i="1"/>
  <c r="AD60" i="1"/>
  <c r="AH42" i="1"/>
  <c r="AF46" i="1"/>
  <c r="AE46" i="1"/>
  <c r="AF44" i="1"/>
  <c r="AE44" i="1"/>
  <c r="AF42" i="1"/>
  <c r="AE42" i="1"/>
  <c r="AG46" i="1"/>
  <c r="AG45" i="1"/>
  <c r="AG44" i="1"/>
  <c r="AG42" i="1"/>
  <c r="AG41" i="1"/>
  <c r="AB81" i="1"/>
  <c r="AL9" i="1"/>
  <c r="AB80" i="1"/>
  <c r="AL8" i="1"/>
  <c r="AB77" i="1"/>
  <c r="AL5" i="1"/>
  <c r="AL52" i="1"/>
  <c r="AB64" i="1"/>
  <c r="AB60" i="1"/>
  <c r="AF76" i="1"/>
  <c r="AF12" i="1"/>
  <c r="AF14" i="1" s="1"/>
  <c r="AG81" i="1"/>
  <c r="AF48" i="2"/>
  <c r="AK48" i="2" s="1"/>
  <c r="AH78" i="1"/>
  <c r="AH76" i="1"/>
  <c r="AA82" i="1"/>
  <c r="AF69" i="1"/>
  <c r="AF68" i="1"/>
  <c r="AF60" i="1"/>
  <c r="AF67" i="1"/>
  <c r="AE66" i="1"/>
  <c r="AF65" i="1"/>
  <c r="AD66" i="1"/>
  <c r="AI64" i="1"/>
  <c r="AI36" i="1"/>
  <c r="AF43" i="1"/>
  <c r="AI45" i="1"/>
  <c r="AH43" i="1"/>
  <c r="AA46" i="1"/>
  <c r="AA44" i="1"/>
  <c r="AA42" i="1"/>
  <c r="AF40" i="1"/>
  <c r="AE40" i="1"/>
  <c r="AB82" i="1"/>
  <c r="AL10" i="1"/>
  <c r="AB78" i="1"/>
  <c r="AL6" i="1"/>
  <c r="AK7" i="1"/>
  <c r="AA79" i="1"/>
  <c r="AE12" i="1"/>
  <c r="AE14" i="1" s="1"/>
  <c r="AE76" i="1"/>
  <c r="AL43" i="2"/>
  <c r="AF36" i="1"/>
  <c r="AH60" i="1"/>
  <c r="AG12" i="1"/>
  <c r="AG14" i="1" s="1"/>
  <c r="AG76" i="1"/>
  <c r="AB70" i="1"/>
  <c r="AL34" i="1"/>
  <c r="AB68" i="1"/>
  <c r="AL32" i="1"/>
  <c r="AB66" i="1"/>
  <c r="AL30" i="1"/>
  <c r="AB36" i="1"/>
  <c r="AL28" i="1"/>
  <c r="AI60" i="1"/>
  <c r="AH67" i="1"/>
  <c r="AH65" i="1"/>
  <c r="AE70" i="1"/>
  <c r="AE69" i="1"/>
  <c r="AA66" i="1"/>
  <c r="AF66" i="1"/>
  <c r="AE65" i="1"/>
  <c r="AE64" i="1"/>
  <c r="AE60" i="1"/>
  <c r="AD81" i="1"/>
  <c r="AD78" i="1"/>
  <c r="AD77" i="1"/>
  <c r="AD12" i="1"/>
  <c r="BU12" i="1" s="1"/>
  <c r="AD76" i="1"/>
  <c r="AD67" i="1"/>
  <c r="AN67" i="1" s="1"/>
  <c r="AF45" i="1"/>
  <c r="AE45" i="1"/>
  <c r="AC67" i="1"/>
  <c r="AK8" i="1"/>
  <c r="AA80" i="1"/>
  <c r="AK4" i="1"/>
  <c r="AA76" i="1"/>
  <c r="AA12" i="1"/>
  <c r="AL44" i="2"/>
  <c r="AL40" i="2"/>
  <c r="AK31" i="1"/>
  <c r="AH79" i="1"/>
  <c r="AH77" i="1"/>
  <c r="AA70" i="1"/>
  <c r="AF70" i="1"/>
  <c r="AK56" i="1"/>
  <c r="AK55" i="1"/>
  <c r="AK54" i="1"/>
  <c r="AA65" i="1"/>
  <c r="AK52" i="1"/>
  <c r="AA60" i="1"/>
  <c r="AF64" i="1"/>
  <c r="AI76" i="1"/>
  <c r="AI12" i="1"/>
  <c r="AI14" i="1" s="1"/>
  <c r="AD64" i="1"/>
  <c r="AD36" i="1"/>
  <c r="AF41" i="1"/>
  <c r="AE41" i="1"/>
  <c r="AI41" i="1"/>
  <c r="AH44" i="1"/>
  <c r="AA41" i="1"/>
  <c r="AK41" i="1" s="1"/>
  <c r="AH46" i="1"/>
  <c r="AB79" i="1"/>
  <c r="AL7" i="1"/>
  <c r="AL57" i="1"/>
  <c r="AB69" i="1"/>
  <c r="AG60" i="1"/>
  <c r="AK9" i="1"/>
  <c r="AA81" i="1"/>
  <c r="AK5" i="1"/>
  <c r="AA77" i="1"/>
  <c r="AA68" i="1"/>
  <c r="AK32" i="1"/>
  <c r="AA64" i="1"/>
  <c r="AA36" i="1"/>
  <c r="AK36" i="1" s="1"/>
  <c r="AK28" i="1"/>
  <c r="AG82" i="1"/>
  <c r="AL48" i="2"/>
  <c r="AK57" i="1"/>
  <c r="AA69" i="1"/>
  <c r="AE68" i="1"/>
  <c r="AA78" i="1"/>
  <c r="AI79" i="1"/>
  <c r="AI78" i="1"/>
  <c r="AI77" i="1"/>
  <c r="AC60" i="1"/>
  <c r="BT60" i="1" s="1"/>
  <c r="AC68" i="1"/>
  <c r="AJ52" i="1"/>
  <c r="AC70" i="1"/>
  <c r="AC66" i="1"/>
  <c r="AC82" i="1"/>
  <c r="AM82" i="1" s="1"/>
  <c r="AC80" i="1"/>
  <c r="AC78" i="1"/>
  <c r="AC76" i="1"/>
  <c r="Z80" i="1"/>
  <c r="BV80" i="1" s="1"/>
  <c r="AJ8" i="1"/>
  <c r="Z81" i="1"/>
  <c r="AJ9" i="1"/>
  <c r="Z77" i="1"/>
  <c r="BV77" i="1" s="1"/>
  <c r="AJ5" i="1"/>
  <c r="AC12" i="1"/>
  <c r="BT12" i="1" s="1"/>
  <c r="Z82" i="1"/>
  <c r="BV82" i="1" s="1"/>
  <c r="AJ10" i="1"/>
  <c r="Z79" i="1"/>
  <c r="BV79" i="1" s="1"/>
  <c r="AJ7" i="1"/>
  <c r="Z78" i="1"/>
  <c r="BV78" i="1" s="1"/>
  <c r="AJ6" i="1"/>
  <c r="Z70" i="1"/>
  <c r="BV70" i="1" s="1"/>
  <c r="AJ34" i="1"/>
  <c r="Z67" i="1"/>
  <c r="BV67" i="1" s="1"/>
  <c r="AC36" i="1"/>
  <c r="BT36" i="1" s="1"/>
  <c r="AC64" i="1"/>
  <c r="AJ30" i="1"/>
  <c r="Z66" i="1"/>
  <c r="BV66" i="1" s="1"/>
  <c r="AJ33" i="1"/>
  <c r="Z69" i="1"/>
  <c r="BV69" i="1" s="1"/>
  <c r="Z68" i="1"/>
  <c r="BV68" i="1" s="1"/>
  <c r="AJ32" i="1"/>
  <c r="AJ29" i="1"/>
  <c r="Z65" i="1"/>
  <c r="BV65" i="1" s="1"/>
  <c r="Z64" i="1"/>
  <c r="BV64" i="1" s="1"/>
  <c r="AJ28" i="1"/>
  <c r="AH40" i="1"/>
  <c r="AH45" i="1"/>
  <c r="AD45" i="1"/>
  <c r="AI43" i="1"/>
  <c r="AD42" i="1"/>
  <c r="BU42" i="1" s="1"/>
  <c r="AA45" i="1"/>
  <c r="AA43" i="1"/>
  <c r="AA40" i="1"/>
  <c r="AC41" i="1"/>
  <c r="AC45" i="1"/>
  <c r="AD41" i="1"/>
  <c r="AI40" i="1"/>
  <c r="AC43" i="1"/>
  <c r="BT43" i="1" s="1"/>
  <c r="AB12" i="1"/>
  <c r="AB76" i="1"/>
  <c r="Z76" i="1"/>
  <c r="BV76" i="1" s="1"/>
  <c r="BS43" i="1"/>
  <c r="BS42" i="1"/>
  <c r="AK48" i="3"/>
  <c r="Z24" i="1"/>
  <c r="BV24" i="1" s="1"/>
  <c r="G5" i="4" s="1"/>
  <c r="AB24" i="1"/>
  <c r="BS46" i="1"/>
  <c r="BS45" i="1"/>
  <c r="BS41" i="1"/>
  <c r="L87" i="3"/>
  <c r="L63" i="3"/>
  <c r="V72" i="1"/>
  <c r="BN72" i="1" s="1"/>
  <c r="Q87" i="3"/>
  <c r="Q63" i="3"/>
  <c r="X87" i="3"/>
  <c r="X63" i="3"/>
  <c r="I87" i="3"/>
  <c r="I63" i="3"/>
  <c r="Y87" i="3"/>
  <c r="Y63" i="3"/>
  <c r="H87" i="3"/>
  <c r="H63" i="3"/>
  <c r="R72" i="1"/>
  <c r="BJ72" i="1" s="1"/>
  <c r="M87" i="3"/>
  <c r="M63" i="3"/>
  <c r="S87" i="3"/>
  <c r="S63" i="3"/>
  <c r="E87" i="3"/>
  <c r="E63" i="3"/>
  <c r="U87" i="3"/>
  <c r="U63" i="3"/>
  <c r="C87" i="3"/>
  <c r="C63" i="3"/>
  <c r="T87" i="3"/>
  <c r="T63" i="3"/>
  <c r="G84" i="1"/>
  <c r="K84" i="1"/>
  <c r="S72" i="1"/>
  <c r="BK72" i="1" s="1"/>
  <c r="U72" i="1"/>
  <c r="BM72" i="1" s="1"/>
  <c r="T72" i="1"/>
  <c r="BL72" i="1" s="1"/>
  <c r="P72" i="1"/>
  <c r="BH72" i="1" s="1"/>
  <c r="I72" i="1"/>
  <c r="I48" i="1"/>
  <c r="F72" i="1"/>
  <c r="L72" i="1"/>
  <c r="L48" i="1"/>
  <c r="C72" i="1"/>
  <c r="C48" i="1"/>
  <c r="O72" i="1"/>
  <c r="BG72" i="1" s="1"/>
  <c r="M72" i="1"/>
  <c r="M48" i="1"/>
  <c r="K72" i="1"/>
  <c r="K48" i="1"/>
  <c r="H72" i="1"/>
  <c r="H48" i="1"/>
  <c r="N72" i="1"/>
  <c r="BF72" i="1" s="1"/>
  <c r="Q72" i="1"/>
  <c r="E72" i="1"/>
  <c r="E48" i="1"/>
  <c r="D72" i="1"/>
  <c r="D48" i="1"/>
  <c r="N57" i="5" l="1"/>
  <c r="G66" i="5"/>
  <c r="G58" i="5"/>
  <c r="G67" i="5" s="1"/>
  <c r="C146" i="1"/>
  <c r="D9" i="4"/>
  <c r="BV48" i="1"/>
  <c r="G7" i="4" s="1"/>
  <c r="F7" i="4"/>
  <c r="H7" i="4" s="1"/>
  <c r="AK9" i="5"/>
  <c r="B67" i="5"/>
  <c r="E58" i="5"/>
  <c r="E67" i="5" s="1"/>
  <c r="E65" i="5"/>
  <c r="C58" i="5"/>
  <c r="C67" i="5" s="1"/>
  <c r="C65" i="5"/>
  <c r="D58" i="5"/>
  <c r="D67" i="5" s="1"/>
  <c r="D65" i="5"/>
  <c r="BW72" i="3"/>
  <c r="AK72" i="3"/>
  <c r="BI14" i="1"/>
  <c r="D4" i="4"/>
  <c r="BS14" i="1"/>
  <c r="R146" i="1"/>
  <c r="E146" i="1"/>
  <c r="BI72" i="1"/>
  <c r="D8" i="4"/>
  <c r="P25" i="1"/>
  <c r="AN82" i="1"/>
  <c r="U146" i="1"/>
  <c r="AN70" i="1"/>
  <c r="L146" i="1"/>
  <c r="B146" i="1"/>
  <c r="AN81" i="1"/>
  <c r="AM64" i="1"/>
  <c r="AM80" i="1"/>
  <c r="AN66" i="1"/>
  <c r="F146" i="1"/>
  <c r="AK78" i="1"/>
  <c r="AM70" i="1"/>
  <c r="O146" i="1"/>
  <c r="BF48" i="1"/>
  <c r="AM81" i="1"/>
  <c r="AM69" i="1"/>
  <c r="AL79" i="1"/>
  <c r="AK80" i="1"/>
  <c r="AK40" i="1"/>
  <c r="AM66" i="1"/>
  <c r="AN68" i="1"/>
  <c r="K146" i="1"/>
  <c r="AJ40" i="1"/>
  <c r="T146" i="1"/>
  <c r="I146" i="1"/>
  <c r="AL77" i="1"/>
  <c r="AM24" i="1"/>
  <c r="Q146" i="1"/>
  <c r="AM68" i="1"/>
  <c r="AM48" i="3"/>
  <c r="AN48" i="3"/>
  <c r="AN69" i="1"/>
  <c r="AN24" i="1"/>
  <c r="AK49" i="1"/>
  <c r="AK81" i="1"/>
  <c r="BF14" i="1"/>
  <c r="BR14" i="1"/>
  <c r="N146" i="1"/>
  <c r="BV36" i="1"/>
  <c r="AB14" i="1"/>
  <c r="AL65" i="1"/>
  <c r="AN80" i="1"/>
  <c r="AN49" i="1"/>
  <c r="Z84" i="1"/>
  <c r="BV84" i="1" s="1"/>
  <c r="G9" i="4" s="1"/>
  <c r="Z14" i="1"/>
  <c r="BV12" i="1"/>
  <c r="AO48" i="3"/>
  <c r="AN60" i="1"/>
  <c r="BU60" i="1"/>
  <c r="AJ81" i="1"/>
  <c r="BV81" i="1"/>
  <c r="AM41" i="1"/>
  <c r="BT41" i="1"/>
  <c r="AL40" i="1"/>
  <c r="BS40" i="1"/>
  <c r="AN45" i="1"/>
  <c r="BU45" i="1"/>
  <c r="AL44" i="1"/>
  <c r="BS44" i="1"/>
  <c r="AN41" i="1"/>
  <c r="BU41" i="1"/>
  <c r="AM45" i="1"/>
  <c r="BT45" i="1"/>
  <c r="AN36" i="1"/>
  <c r="BU36" i="1"/>
  <c r="R3" i="4"/>
  <c r="O3" i="4" s="1"/>
  <c r="O11" i="4" s="1"/>
  <c r="P11" i="4" s="1"/>
  <c r="BO14" i="1"/>
  <c r="C10" i="4"/>
  <c r="BQ14" i="1"/>
  <c r="AD14" i="1"/>
  <c r="AA14" i="1"/>
  <c r="AM65" i="1"/>
  <c r="V146" i="1"/>
  <c r="D146" i="1"/>
  <c r="AJ24" i="1"/>
  <c r="G25" i="4" s="1"/>
  <c r="AK67" i="1"/>
  <c r="J146" i="1"/>
  <c r="AM36" i="1"/>
  <c r="AL78" i="1"/>
  <c r="AK24" i="1"/>
  <c r="Z134" i="1"/>
  <c r="Z143" i="1"/>
  <c r="Z129" i="1"/>
  <c r="Z130" i="1"/>
  <c r="Z132" i="1"/>
  <c r="Z128" i="1"/>
  <c r="Z133" i="1"/>
  <c r="Z131" i="1"/>
  <c r="Y146" i="1"/>
  <c r="AN46" i="1"/>
  <c r="AM77" i="1"/>
  <c r="AN77" i="1"/>
  <c r="AM60" i="1"/>
  <c r="AL69" i="1"/>
  <c r="AK42" i="1"/>
  <c r="AN64" i="1"/>
  <c r="AH48" i="1"/>
  <c r="AM42" i="1"/>
  <c r="AN65" i="1"/>
  <c r="AM44" i="1"/>
  <c r="AN43" i="1"/>
  <c r="AM46" i="1"/>
  <c r="Z145" i="1"/>
  <c r="P146" i="1"/>
  <c r="AL41" i="1"/>
  <c r="AM40" i="1"/>
  <c r="G146" i="1"/>
  <c r="H146" i="1"/>
  <c r="AL24" i="1"/>
  <c r="AM43" i="1"/>
  <c r="AN42" i="1"/>
  <c r="AK46" i="1"/>
  <c r="AN44" i="1"/>
  <c r="AN40" i="1"/>
  <c r="Y50" i="1"/>
  <c r="S146" i="1"/>
  <c r="M146" i="1"/>
  <c r="D15" i="4"/>
  <c r="F15" i="4"/>
  <c r="AC84" i="1"/>
  <c r="C29" i="4" s="1"/>
  <c r="E29" i="4" s="1"/>
  <c r="AM12" i="1"/>
  <c r="AC14" i="1"/>
  <c r="C24" i="4" s="1"/>
  <c r="D24" i="4" s="1"/>
  <c r="AN78" i="1"/>
  <c r="Y138" i="1"/>
  <c r="AN76" i="1"/>
  <c r="AN79" i="1"/>
  <c r="M67" i="5"/>
  <c r="M70" i="5"/>
  <c r="M71" i="5"/>
  <c r="Y139" i="1"/>
  <c r="W139" i="1"/>
  <c r="Z140" i="1"/>
  <c r="AJ78" i="1"/>
  <c r="Z144" i="1"/>
  <c r="L70" i="5"/>
  <c r="L67" i="5"/>
  <c r="X146" i="1"/>
  <c r="X138" i="1"/>
  <c r="X139" i="1"/>
  <c r="AD84" i="1"/>
  <c r="AN12" i="1"/>
  <c r="K67" i="5"/>
  <c r="N62" i="5"/>
  <c r="N71" i="5" s="1"/>
  <c r="K70" i="5"/>
  <c r="N66" i="5"/>
  <c r="AJ45" i="1"/>
  <c r="AJ79" i="1"/>
  <c r="W146" i="1"/>
  <c r="W138" i="1"/>
  <c r="H5" i="4"/>
  <c r="H25" i="4" s="1"/>
  <c r="D25" i="4"/>
  <c r="C25" i="4"/>
  <c r="E25" i="4" s="1"/>
  <c r="F5" i="4"/>
  <c r="F25" i="4" s="1"/>
  <c r="AM49" i="1"/>
  <c r="C27" i="4"/>
  <c r="AJ65" i="1"/>
  <c r="AJ70" i="1"/>
  <c r="AH72" i="1"/>
  <c r="C11" i="6"/>
  <c r="AJ68" i="1"/>
  <c r="AJ12" i="1"/>
  <c r="AM67" i="1"/>
  <c r="AM76" i="1"/>
  <c r="AM78" i="1"/>
  <c r="AM79" i="1"/>
  <c r="AJ82" i="1"/>
  <c r="AH84" i="1"/>
  <c r="AJ41" i="1"/>
  <c r="AJ46" i="1"/>
  <c r="AJ66" i="1"/>
  <c r="AJ80" i="1"/>
  <c r="AL70" i="1"/>
  <c r="AK82" i="1"/>
  <c r="AK45" i="1"/>
  <c r="AJ64" i="1"/>
  <c r="AK69" i="1"/>
  <c r="AK76" i="1"/>
  <c r="AJ42" i="1"/>
  <c r="AJ69" i="1"/>
  <c r="AL68" i="1"/>
  <c r="AL80" i="1"/>
  <c r="AK77" i="1"/>
  <c r="AK66" i="1"/>
  <c r="AL45" i="1"/>
  <c r="AF48" i="1"/>
  <c r="AJ44" i="1"/>
  <c r="AL76" i="1"/>
  <c r="AK43" i="1"/>
  <c r="AF72" i="1"/>
  <c r="AK79" i="1"/>
  <c r="AJ77" i="1"/>
  <c r="AL66" i="1"/>
  <c r="AL42" i="1"/>
  <c r="AJ76" i="1"/>
  <c r="AE84" i="1"/>
  <c r="AJ60" i="1"/>
  <c r="AK65" i="1"/>
  <c r="AK12" i="1"/>
  <c r="AA48" i="1"/>
  <c r="AL46" i="1"/>
  <c r="AK68" i="1"/>
  <c r="AD72" i="1"/>
  <c r="AK70" i="1"/>
  <c r="AK44" i="1"/>
  <c r="AL64" i="1"/>
  <c r="AI48" i="1"/>
  <c r="AC72" i="1"/>
  <c r="C28" i="4" s="1"/>
  <c r="E28" i="4" s="1"/>
  <c r="AK64" i="1"/>
  <c r="AI84" i="1"/>
  <c r="AL82" i="1"/>
  <c r="AL81" i="1"/>
  <c r="AG84" i="1"/>
  <c r="AF84" i="1"/>
  <c r="AB84" i="1"/>
  <c r="AL12" i="1"/>
  <c r="AI72" i="1"/>
  <c r="AA84" i="1"/>
  <c r="AK60" i="1"/>
  <c r="AA72" i="1"/>
  <c r="AL60" i="1"/>
  <c r="AB72" i="1"/>
  <c r="Z72" i="1"/>
  <c r="AC48" i="1"/>
  <c r="BT48" i="1" s="1"/>
  <c r="AD48" i="1"/>
  <c r="BU48" i="1" s="1"/>
  <c r="BS48" i="1"/>
  <c r="N58" i="5" l="1"/>
  <c r="BV14" i="1"/>
  <c r="G10" i="4"/>
  <c r="D10" i="4"/>
  <c r="E10" i="4"/>
  <c r="P3" i="4"/>
  <c r="AJ14" i="1"/>
  <c r="H28" i="4"/>
  <c r="BV72" i="1"/>
  <c r="G8" i="4" s="1"/>
  <c r="AM48" i="1"/>
  <c r="AK72" i="1"/>
  <c r="AK48" i="1"/>
  <c r="AN72" i="1"/>
  <c r="D28" i="4"/>
  <c r="AN48" i="1"/>
  <c r="Y141" i="1"/>
  <c r="AN84" i="1"/>
  <c r="E24" i="4"/>
  <c r="C30" i="4"/>
  <c r="Z139" i="1"/>
  <c r="Z146" i="1"/>
  <c r="X141" i="1"/>
  <c r="W141" i="1"/>
  <c r="Z138" i="1"/>
  <c r="N67" i="5"/>
  <c r="N70" i="5"/>
  <c r="AM72" i="1"/>
  <c r="G160" i="1"/>
  <c r="P4" i="4"/>
  <c r="C9" i="6"/>
  <c r="O4" i="4"/>
  <c r="AM84" i="1"/>
  <c r="D29" i="4"/>
  <c r="E27" i="4"/>
  <c r="D27" i="4"/>
  <c r="I7" i="4"/>
  <c r="F27" i="4"/>
  <c r="H27" i="4"/>
  <c r="AK84" i="1"/>
  <c r="AL84" i="1"/>
  <c r="G4" i="4" l="1"/>
  <c r="G24" i="4" s="1"/>
  <c r="AK5" i="5"/>
  <c r="I8" i="4"/>
  <c r="C13" i="6"/>
  <c r="F28" i="4"/>
  <c r="E30" i="4"/>
  <c r="D30" i="4"/>
  <c r="H24" i="4"/>
  <c r="I10" i="4"/>
  <c r="Z141" i="1"/>
  <c r="AJ84" i="1"/>
  <c r="H29" i="4"/>
  <c r="F24" i="4"/>
  <c r="AE31" i="1"/>
  <c r="AJ31" i="1" s="1"/>
  <c r="G36" i="1"/>
  <c r="AE49" i="1" s="1"/>
  <c r="AJ49" i="1" s="1"/>
  <c r="AG31" i="1"/>
  <c r="AG36" i="1" s="1"/>
  <c r="G67" i="1"/>
  <c r="G150" i="1"/>
  <c r="G43" i="1"/>
  <c r="AG43" i="1" s="1"/>
  <c r="AL43" i="1" s="1"/>
  <c r="G29" i="4" l="1"/>
  <c r="I9" i="4"/>
  <c r="H30" i="4"/>
  <c r="G30" i="4"/>
  <c r="C14" i="6"/>
  <c r="F30" i="4"/>
  <c r="B15" i="6"/>
  <c r="F29" i="4"/>
  <c r="C12" i="6"/>
  <c r="AE43" i="1"/>
  <c r="AJ43" i="1" s="1"/>
  <c r="AE67" i="1"/>
  <c r="AJ67" i="1" s="1"/>
  <c r="AE36" i="1"/>
  <c r="AE72" i="1" s="1"/>
  <c r="AJ72" i="1" s="1"/>
  <c r="G49" i="1"/>
  <c r="G72" i="1"/>
  <c r="B13" i="6"/>
  <c r="AL31" i="1"/>
  <c r="AG67" i="1"/>
  <c r="AL67" i="1" s="1"/>
  <c r="G48" i="1"/>
  <c r="AG48" i="1" s="1"/>
  <c r="AL48" i="1" s="1"/>
  <c r="G37" i="1"/>
  <c r="AG49" i="1"/>
  <c r="AL49" i="1" s="1"/>
  <c r="G27" i="4"/>
  <c r="AL36" i="1"/>
  <c r="AG72" i="1"/>
  <c r="AL72" i="1" s="1"/>
  <c r="AE48" i="1" l="1"/>
  <c r="AJ48" i="1" s="1"/>
  <c r="AJ36" i="1"/>
  <c r="G28" i="4"/>
  <c r="C15" i="6" l="1"/>
  <c r="I11" i="4"/>
</calcChain>
</file>

<file path=xl/sharedStrings.xml><?xml version="1.0" encoding="utf-8"?>
<sst xmlns="http://schemas.openxmlformats.org/spreadsheetml/2006/main" count="2485" uniqueCount="224">
  <si>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</si>
  <si>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</si>
  <si>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</si>
  <si>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</si>
  <si>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</si>
  <si>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</si>
  <si>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</si>
  <si>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</si>
  <si>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</si>
  <si>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</si>
  <si>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</si>
  <si>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</si>
  <si>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</si>
  <si>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</si>
  <si>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</si>
  <si>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Recruit</t>
  </si>
  <si>
    <t>AL</t>
  </si>
  <si>
    <t>AG</t>
  </si>
  <si>
    <t>YTD</t>
  </si>
  <si>
    <t>Q1 '16</t>
  </si>
  <si>
    <t>Q2 '16</t>
  </si>
  <si>
    <t>Q3 '16</t>
  </si>
  <si>
    <t>Q4 '16</t>
  </si>
  <si>
    <t>Q1 '15</t>
  </si>
  <si>
    <t>Q2 '15</t>
  </si>
  <si>
    <t>Q3 '15</t>
  </si>
  <si>
    <t>Q4 '15</t>
  </si>
  <si>
    <t>% YoY</t>
  </si>
  <si>
    <t>Growth</t>
  </si>
  <si>
    <t>% Q1</t>
  </si>
  <si>
    <t>% Q2</t>
  </si>
  <si>
    <t>% Q3</t>
  </si>
  <si>
    <t>% Q4</t>
  </si>
  <si>
    <t>FYP</t>
  </si>
  <si>
    <t>US</t>
  </si>
  <si>
    <t>UM</t>
  </si>
  <si>
    <t>SUM</t>
  </si>
  <si>
    <t>BM</t>
  </si>
  <si>
    <t>SBM</t>
  </si>
  <si>
    <t>QTD</t>
  </si>
  <si>
    <t>On AVG</t>
  </si>
  <si>
    <t xml:space="preserve"> YTD </t>
  </si>
  <si>
    <t>KPIs</t>
  </si>
  <si>
    <t xml:space="preserve"> Actual </t>
  </si>
  <si>
    <t xml:space="preserve"> % Last year </t>
  </si>
  <si>
    <t xml:space="preserve"> % Plan </t>
  </si>
  <si>
    <t># New recruit</t>
  </si>
  <si>
    <t>APE Contribution</t>
  </si>
  <si>
    <t>Mass Agent</t>
  </si>
  <si>
    <t>3 month Rookie</t>
  </si>
  <si>
    <t>MP Mix</t>
  </si>
  <si>
    <t>APE Mix</t>
  </si>
  <si>
    <t>Case size</t>
  </si>
  <si>
    <t>Case/ Active</t>
  </si>
  <si>
    <t>APE/ MP</t>
  </si>
  <si>
    <t>% Active</t>
  </si>
  <si>
    <t>North</t>
  </si>
  <si>
    <t>South</t>
  </si>
  <si>
    <t>% APE</t>
  </si>
  <si>
    <t>MP</t>
  </si>
  <si>
    <t>APE 2016</t>
  </si>
  <si>
    <t>GVL</t>
  </si>
  <si>
    <t>Contribution</t>
  </si>
  <si>
    <t>SP 100%</t>
  </si>
  <si>
    <t>APE/ Active</t>
  </si>
  <si>
    <t>P Y1</t>
  </si>
  <si>
    <t>P Y2</t>
  </si>
  <si>
    <t>P</t>
  </si>
  <si>
    <t xml:space="preserve">Growth Targets </t>
  </si>
  <si>
    <t>2015A</t>
  </si>
  <si>
    <t>2016A</t>
  </si>
  <si>
    <t>2016F</t>
  </si>
  <si>
    <t>2017P</t>
  </si>
  <si>
    <t>2018P</t>
  </si>
  <si>
    <t>2019P</t>
  </si>
  <si>
    <t>2020P</t>
  </si>
  <si>
    <t>CAGR 2016F-2020P</t>
  </si>
  <si>
    <t>(Sept 16)</t>
  </si>
  <si>
    <t>APE (L$)</t>
  </si>
  <si>
    <t>Manpower</t>
  </si>
  <si>
    <t>Active Ratio (%)</t>
  </si>
  <si>
    <t>Case Size</t>
  </si>
  <si>
    <t>Case/Active Agent</t>
  </si>
  <si>
    <t>Retention Ratio (12 m)</t>
  </si>
  <si>
    <t>Retention Ratio (13-24m)</t>
  </si>
  <si>
    <t>Persistency (13m)</t>
  </si>
  <si>
    <t>Persistency (25m)</t>
  </si>
  <si>
    <t>APE/Agent</t>
  </si>
  <si>
    <t>APE/Active Agent</t>
  </si>
  <si>
    <t>Actual</t>
  </si>
  <si>
    <t>LY%</t>
  </si>
  <si>
    <t>Plan%</t>
  </si>
  <si>
    <t>Ending MP</t>
  </si>
  <si>
    <t>New recruits</t>
  </si>
  <si>
    <t>Activity ratio</t>
  </si>
  <si>
    <t>YTD Q3</t>
  </si>
  <si>
    <t>Q3</t>
  </si>
  <si>
    <t xml:space="preserve">Case size </t>
  </si>
  <si>
    <t>APE/ Manpower</t>
  </si>
  <si>
    <t xml:space="preserve">APE/ Agent </t>
  </si>
  <si>
    <t>2016 Actual</t>
  </si>
  <si>
    <t>Oct '16</t>
  </si>
  <si>
    <t>Agency</t>
  </si>
  <si>
    <t>PD</t>
  </si>
  <si>
    <t>Banc</t>
  </si>
  <si>
    <t>TCA</t>
  </si>
  <si>
    <t>Group</t>
  </si>
  <si>
    <t>Source</t>
  </si>
  <si>
    <t>DA, incl TP</t>
  </si>
  <si>
    <t>DA</t>
  </si>
  <si>
    <t>Actuary</t>
  </si>
  <si>
    <t>Group Ind Retail</t>
  </si>
  <si>
    <t>Agcy Recruit</t>
  </si>
  <si>
    <t>TCB</t>
  </si>
  <si>
    <t>EIB</t>
  </si>
  <si>
    <t>Growth vs LM</t>
  </si>
  <si>
    <t>YTD Growth vs LY</t>
  </si>
  <si>
    <t>Oct Growth vs LY</t>
  </si>
  <si>
    <t>PD highlight</t>
  </si>
  <si>
    <t>GVL APE (bn)</t>
  </si>
  <si>
    <t>Value</t>
  </si>
  <si>
    <t>RYP</t>
  </si>
  <si>
    <t>FY</t>
  </si>
  <si>
    <t>Q1 '17</t>
  </si>
  <si>
    <t>Q2 '17</t>
  </si>
  <si>
    <t>Q3 '17</t>
  </si>
  <si>
    <t>Q4 '17</t>
  </si>
  <si>
    <t>Q1</t>
  </si>
  <si>
    <t>Q2</t>
  </si>
  <si>
    <t>Q4</t>
  </si>
  <si>
    <t>YoY</t>
  </si>
  <si>
    <t>Growth 2016 vs 2015</t>
  </si>
  <si>
    <t>MoM vs 2016</t>
  </si>
  <si>
    <t>QoQ vs 2016</t>
  </si>
  <si>
    <t>2017 (QTD, YTD)</t>
  </si>
  <si>
    <t>2017 Monthly</t>
  </si>
  <si>
    <t>SA</t>
  </si>
  <si>
    <t>Total (excl. SA)</t>
  </si>
  <si>
    <t>YTD /16</t>
  </si>
  <si>
    <t>Dummy</t>
  </si>
  <si>
    <t>Total (incl Dummy)</t>
  </si>
  <si>
    <t>Ending Manpower (*)</t>
  </si>
  <si>
    <t>(*) Excl. Servicing agent</t>
  </si>
  <si>
    <t>1 3  GVL Agency Sales Plan_2017 2022_working file (22 July).xlsx</t>
  </si>
  <si>
    <t>N:Y</t>
  </si>
  <si>
    <t>APE 2017</t>
  </si>
  <si>
    <t>Growth vs 2016</t>
  </si>
  <si>
    <t>North growth vs '16</t>
  </si>
  <si>
    <t>South growth vs '16</t>
  </si>
  <si>
    <t>GVL growth vs '16</t>
  </si>
  <si>
    <t>2017 Plan</t>
  </si>
  <si>
    <t>2017 Actual</t>
  </si>
  <si>
    <t>NORTH</t>
  </si>
  <si>
    <t>SOUTH</t>
  </si>
  <si>
    <t>APE Growth</t>
  </si>
  <si>
    <t># Agent</t>
  </si>
  <si>
    <t># New recruits</t>
  </si>
  <si>
    <t>Case/Active</t>
  </si>
  <si>
    <t>Jun '17</t>
  </si>
  <si>
    <t>MDRT/ GEN Lion (from Apr '17)</t>
  </si>
  <si>
    <t>kpi</t>
  </si>
  <si>
    <t># Active_by_rookie_mdrt:Total</t>
  </si>
  <si>
    <t># Manpower_by_designation:Total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</si>
  <si>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</si>
  <si>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</si>
  <si>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</si>
  <si>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</si>
  <si>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</si>
  <si>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</si>
  <si>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</si>
  <si>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</si>
  <si>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</si>
  <si>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</si>
  <si>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</si>
  <si>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</si>
  <si>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</si>
  <si>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</si>
  <si>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</si>
  <si>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</si>
  <si>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</si>
  <si>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</si>
  <si>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</si>
  <si>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</si>
  <si>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</si>
  <si>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</si>
  <si>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</si>
  <si>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</si>
  <si>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YTD16</t>
  </si>
  <si>
    <t>YTD15</t>
  </si>
  <si>
    <t>YoY16</t>
  </si>
  <si>
    <t>QoQ1-16</t>
  </si>
  <si>
    <t>QoQ2-16</t>
  </si>
  <si>
    <t>QoQ3-16</t>
  </si>
  <si>
    <t>QoQ4-16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</si>
  <si>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</si>
  <si>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</si>
  <si>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</si>
  <si>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</si>
  <si>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</si>
  <si>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</si>
  <si>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</si>
  <si>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</si>
  <si>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</si>
  <si>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</si>
  <si>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</si>
  <si>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</si>
  <si>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YTD17</t>
  </si>
  <si>
    <t>MoM-Jan-17</t>
  </si>
  <si>
    <t>MoM-Feb-17</t>
  </si>
  <si>
    <t>MoM-Mar-17</t>
  </si>
  <si>
    <t>MoM-Apr-17</t>
  </si>
  <si>
    <t>MoM-May-17</t>
  </si>
  <si>
    <t>MoM-Jun-17</t>
  </si>
  <si>
    <t>MoM-Jul-17</t>
  </si>
  <si>
    <t>MoM-Aug-17</t>
  </si>
  <si>
    <t>MoM-Sep-17</t>
  </si>
  <si>
    <t>MoM-Oct-17</t>
  </si>
  <si>
    <t>MoM-Nov-17</t>
  </si>
  <si>
    <t>MoM-Dec-17</t>
  </si>
  <si>
    <t>QoQ1-17</t>
  </si>
  <si>
    <t>QoQ2-17</t>
  </si>
  <si>
    <t>QoQ3-17</t>
  </si>
  <si>
    <t>QoQ4-17</t>
  </si>
  <si>
    <t>YoY17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</si>
</sst>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#,##0.000"/>
    <numFmt numFmtId="169" formatCode="#,##0.0000000000"/>
    <numFmt numFmtId="170" formatCode="0.0%"/>
    <numFmt numFmtId="171" formatCode="0.00000"/>
    <numFmt numFmtId="172" formatCode="mmm"/>
    <numFmt numFmtId="173" formatCode="_(* #,##0.0_);_(* \(#,##0.0\);_(* &quot;-&quot;?_);_(@_)"/>
    <numFmt numFmtId="174" formatCode="_-[$€]* #,##0.00_-;\-[$€]* #,##0.00_-;_-[$€]* &quot;-&quot;??_-;_-@_-"/>
    <numFmt numFmtId="175" formatCode="0.000000000000000%"/>
    <numFmt numFmtId="176" formatCode="#,##0;\-#,##0;&quot;-&quot;"/>
    <numFmt numFmtId="177" formatCode="0%;\-0%;&quot;-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4"/>
      <color rgb="FFFFFFFF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b/>
      <sz val="14"/>
      <color rgb="FFC00000"/>
      <name val="Arial Unicode MS"/>
      <family val="2"/>
    </font>
    <font>
      <sz val="14"/>
      <color rgb="FF000000"/>
      <name val="Arial Unicode MS"/>
      <family val="2"/>
    </font>
    <font>
      <b/>
      <sz val="14"/>
      <color rgb="FF000000"/>
      <name val="Arial Unicode MS"/>
      <family val="2"/>
    </font>
    <font>
      <b/>
      <sz val="14"/>
      <color rgb="FF990000"/>
      <name val="Arial Unicode MS"/>
      <family val="2"/>
    </font>
    <font>
      <sz val="14"/>
      <name val="Arial Unicode MS"/>
      <family val="2"/>
    </font>
    <font>
      <sz val="14"/>
      <color theme="1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0C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DED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 tint="0.499984740745262"/>
      </bottom>
      <diagonal/>
    </border>
    <border>
      <left style="thin">
        <color rgb="FF000000"/>
      </left>
      <right style="thin">
        <color rgb="FF00000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thin">
        <color rgb="FF000000"/>
      </right>
      <top style="thin">
        <color theme="1" tint="0.499984740745262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4" fontId="13" fillId="0" borderId="0"/>
    <xf numFmtId="0" fontId="18" fillId="0" borderId="0"/>
    <xf numFmtId="0" fontId="1" fillId="13" borderId="0" applyNumberFormat="0" applyBorder="0" applyAlignment="0" applyProtection="0"/>
    <xf numFmtId="0" fontId="13" fillId="0" borderId="0"/>
    <xf numFmtId="0" fontId="23" fillId="0" borderId="0" applyNumberForma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7" fontId="2" fillId="2" borderId="1" xfId="0" applyNumberFormat="1" applyFont="1" applyFill="1" applyBorder="1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1" applyNumberFormat="1" applyFont="1"/>
    <xf numFmtId="166" fontId="2" fillId="0" borderId="0" xfId="1" applyNumberFormat="1" applyFont="1"/>
    <xf numFmtId="167" fontId="0" fillId="0" borderId="0" xfId="1" applyNumberFormat="1" applyFont="1"/>
    <xf numFmtId="167" fontId="2" fillId="0" borderId="0" xfId="1" applyNumberFormat="1" applyFont="1"/>
    <xf numFmtId="9" fontId="4" fillId="0" borderId="2" xfId="2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4" fontId="2" fillId="0" borderId="0" xfId="0" applyNumberFormat="1" applyFont="1" applyFill="1" applyBorder="1"/>
    <xf numFmtId="4" fontId="0" fillId="0" borderId="0" xfId="0" applyNumberFormat="1" applyFill="1" applyBorder="1"/>
    <xf numFmtId="164" fontId="0" fillId="0" borderId="0" xfId="0" applyNumberFormat="1" applyFill="1" applyBorder="1"/>
    <xf numFmtId="3" fontId="0" fillId="0" borderId="0" xfId="0" applyNumberFormat="1" applyFill="1" applyBorder="1"/>
    <xf numFmtId="164" fontId="2" fillId="0" borderId="0" xfId="1" applyNumberFormat="1" applyFont="1"/>
    <xf numFmtId="0" fontId="5" fillId="0" borderId="0" xfId="0" applyFont="1" applyProtection="1">
      <protection hidden="1"/>
    </xf>
    <xf numFmtId="168" fontId="0" fillId="0" borderId="0" xfId="0" applyNumberFormat="1" applyFill="1" applyBorder="1"/>
    <xf numFmtId="17" fontId="2" fillId="3" borderId="1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9" fontId="6" fillId="0" borderId="0" xfId="0" applyNumberFormat="1" applyFont="1"/>
    <xf numFmtId="17" fontId="2" fillId="4" borderId="1" xfId="0" applyNumberFormat="1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9" fontId="6" fillId="0" borderId="0" xfId="0" applyNumberFormat="1" applyFont="1" applyFill="1" applyBorder="1"/>
    <xf numFmtId="4" fontId="0" fillId="0" borderId="0" xfId="0" applyNumberFormat="1"/>
    <xf numFmtId="3" fontId="2" fillId="5" borderId="0" xfId="0" applyNumberFormat="1" applyFont="1" applyFill="1"/>
    <xf numFmtId="9" fontId="0" fillId="0" borderId="0" xfId="2" applyFont="1"/>
    <xf numFmtId="0" fontId="6" fillId="0" borderId="0" xfId="0" applyFont="1"/>
    <xf numFmtId="0" fontId="6" fillId="0" borderId="0" xfId="0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 indent="1" readingOrder="1"/>
    </xf>
    <xf numFmtId="3" fontId="9" fillId="0" borderId="8" xfId="0" applyNumberFormat="1" applyFont="1" applyBorder="1" applyAlignment="1">
      <alignment horizontal="right" vertical="center" wrapText="1" indent="1" readingOrder="1"/>
    </xf>
    <xf numFmtId="0" fontId="9" fillId="0" borderId="9" xfId="0" applyFont="1" applyBorder="1" applyAlignment="1">
      <alignment horizontal="left" vertical="center" wrapText="1" indent="1" readingOrder="1"/>
    </xf>
    <xf numFmtId="3" fontId="9" fillId="0" borderId="9" xfId="0" applyNumberFormat="1" applyFont="1" applyBorder="1" applyAlignment="1">
      <alignment horizontal="right" vertical="center" wrapText="1" indent="1" readingOrder="1"/>
    </xf>
    <xf numFmtId="9" fontId="9" fillId="0" borderId="9" xfId="0" applyNumberFormat="1" applyFont="1" applyBorder="1" applyAlignment="1">
      <alignment horizontal="right" vertical="center" wrapText="1" indent="1" readingOrder="1"/>
    </xf>
    <xf numFmtId="0" fontId="9" fillId="0" borderId="10" xfId="0" applyFont="1" applyBorder="1" applyAlignment="1">
      <alignment horizontal="left" vertical="center" wrapText="1" indent="1" readingOrder="1"/>
    </xf>
    <xf numFmtId="165" fontId="9" fillId="0" borderId="9" xfId="0" applyNumberFormat="1" applyFont="1" applyBorder="1" applyAlignment="1">
      <alignment horizontal="right" vertical="center" wrapText="1" indent="1" readingOrder="1"/>
    </xf>
    <xf numFmtId="165" fontId="9" fillId="0" borderId="10" xfId="0" applyNumberFormat="1" applyFont="1" applyBorder="1" applyAlignment="1">
      <alignment horizontal="right" vertical="center" wrapText="1" indent="1" readingOrder="1"/>
    </xf>
    <xf numFmtId="0" fontId="8" fillId="8" borderId="4" xfId="0" applyFont="1" applyFill="1" applyBorder="1" applyAlignment="1">
      <alignment horizontal="center" vertical="center" wrapText="1" readingOrder="1"/>
    </xf>
    <xf numFmtId="9" fontId="9" fillId="5" borderId="8" xfId="0" applyNumberFormat="1" applyFont="1" applyFill="1" applyBorder="1" applyAlignment="1">
      <alignment horizontal="right" vertical="center" wrapText="1" indent="1" readingOrder="1"/>
    </xf>
    <xf numFmtId="9" fontId="10" fillId="5" borderId="8" xfId="0" applyNumberFormat="1" applyFont="1" applyFill="1" applyBorder="1" applyAlignment="1">
      <alignment horizontal="right" vertical="center" wrapText="1" indent="1" readingOrder="1"/>
    </xf>
    <xf numFmtId="3" fontId="9" fillId="5" borderId="8" xfId="0" applyNumberFormat="1" applyFont="1" applyFill="1" applyBorder="1" applyAlignment="1">
      <alignment horizontal="right" vertical="center" wrapText="1" indent="1" readingOrder="1"/>
    </xf>
    <xf numFmtId="9" fontId="9" fillId="5" borderId="9" xfId="0" applyNumberFormat="1" applyFont="1" applyFill="1" applyBorder="1" applyAlignment="1">
      <alignment horizontal="right" vertical="center" wrapText="1" indent="1" readingOrder="1"/>
    </xf>
    <xf numFmtId="3" fontId="9" fillId="5" borderId="9" xfId="0" applyNumberFormat="1" applyFont="1" applyFill="1" applyBorder="1" applyAlignment="1">
      <alignment horizontal="right" vertical="center" wrapText="1" indent="1" readingOrder="1"/>
    </xf>
    <xf numFmtId="9" fontId="10" fillId="5" borderId="9" xfId="0" applyNumberFormat="1" applyFont="1" applyFill="1" applyBorder="1" applyAlignment="1">
      <alignment horizontal="right" vertical="center" wrapText="1" indent="1" readingOrder="1"/>
    </xf>
    <xf numFmtId="165" fontId="9" fillId="5" borderId="9" xfId="0" applyNumberFormat="1" applyFont="1" applyFill="1" applyBorder="1" applyAlignment="1">
      <alignment horizontal="right" vertical="center" wrapText="1" indent="1" readingOrder="1"/>
    </xf>
    <xf numFmtId="9" fontId="10" fillId="5" borderId="10" xfId="0" applyNumberFormat="1" applyFont="1" applyFill="1" applyBorder="1" applyAlignment="1">
      <alignment horizontal="right" vertical="center" wrapText="1" indent="1" readingOrder="1"/>
    </xf>
    <xf numFmtId="165" fontId="9" fillId="5" borderId="10" xfId="0" applyNumberFormat="1" applyFont="1" applyFill="1" applyBorder="1" applyAlignment="1">
      <alignment horizontal="right" vertical="center" wrapText="1" indent="1" readingOrder="1"/>
    </xf>
    <xf numFmtId="9" fontId="11" fillId="5" borderId="9" xfId="0" applyNumberFormat="1" applyFont="1" applyFill="1" applyBorder="1" applyAlignment="1">
      <alignment horizontal="right" vertical="center" wrapText="1" indent="1" readingOrder="1"/>
    </xf>
    <xf numFmtId="9" fontId="11" fillId="5" borderId="10" xfId="0" applyNumberFormat="1" applyFont="1" applyFill="1" applyBorder="1" applyAlignment="1">
      <alignment horizontal="right" vertical="center" wrapText="1" indent="1" readingOrder="1"/>
    </xf>
    <xf numFmtId="170" fontId="10" fillId="5" borderId="9" xfId="0" applyNumberFormat="1" applyFont="1" applyFill="1" applyBorder="1" applyAlignment="1">
      <alignment horizontal="right" vertical="center" wrapText="1" indent="1" readingOrder="1"/>
    </xf>
    <xf numFmtId="0" fontId="0" fillId="7" borderId="0" xfId="0" applyFont="1" applyFill="1"/>
    <xf numFmtId="0" fontId="6" fillId="9" borderId="0" xfId="0" applyFont="1" applyFill="1" applyBorder="1"/>
    <xf numFmtId="171" fontId="0" fillId="0" borderId="0" xfId="0" applyNumberFormat="1"/>
    <xf numFmtId="167" fontId="0" fillId="0" borderId="0" xfId="0" applyNumberFormat="1"/>
    <xf numFmtId="3" fontId="0" fillId="0" borderId="0" xfId="1" applyNumberFormat="1" applyFont="1"/>
    <xf numFmtId="172" fontId="2" fillId="2" borderId="1" xfId="0" applyNumberFormat="1" applyFont="1" applyFill="1" applyBorder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ill="1" applyBorder="1"/>
    <xf numFmtId="0" fontId="0" fillId="7" borderId="0" xfId="0" applyFill="1"/>
    <xf numFmtId="174" fontId="13" fillId="0" borderId="0" xfId="3"/>
    <xf numFmtId="174" fontId="14" fillId="0" borderId="11" xfId="3" applyFont="1" applyBorder="1" applyAlignment="1">
      <alignment horizontal="left" vertical="center" wrapText="1" readingOrder="1"/>
    </xf>
    <xf numFmtId="174" fontId="16" fillId="8" borderId="14" xfId="3" applyFont="1" applyFill="1" applyBorder="1" applyAlignment="1">
      <alignment horizontal="center" vertical="center" wrapText="1" readingOrder="1"/>
    </xf>
    <xf numFmtId="174" fontId="16" fillId="8" borderId="15" xfId="3" applyFont="1" applyFill="1" applyBorder="1" applyAlignment="1">
      <alignment horizontal="center" vertical="center" wrapText="1" readingOrder="1"/>
    </xf>
    <xf numFmtId="174" fontId="17" fillId="10" borderId="16" xfId="3" applyFont="1" applyFill="1" applyBorder="1" applyAlignment="1">
      <alignment horizontal="right" vertical="center" wrapText="1"/>
    </xf>
    <xf numFmtId="174" fontId="17" fillId="11" borderId="16" xfId="3" applyFont="1" applyFill="1" applyBorder="1" applyAlignment="1">
      <alignment horizontal="right" vertical="center" wrapText="1"/>
    </xf>
    <xf numFmtId="174" fontId="17" fillId="12" borderId="16" xfId="3" applyFont="1" applyFill="1" applyBorder="1" applyAlignment="1">
      <alignment horizontal="right" vertical="center" wrapText="1"/>
    </xf>
    <xf numFmtId="9" fontId="17" fillId="10" borderId="16" xfId="3" applyNumberFormat="1" applyFont="1" applyFill="1" applyBorder="1" applyAlignment="1">
      <alignment horizontal="center" vertical="center" wrapText="1"/>
    </xf>
    <xf numFmtId="9" fontId="17" fillId="11" borderId="16" xfId="3" applyNumberFormat="1" applyFont="1" applyFill="1" applyBorder="1" applyAlignment="1">
      <alignment horizontal="center" vertical="center" wrapText="1"/>
    </xf>
    <xf numFmtId="174" fontId="14" fillId="10" borderId="16" xfId="3" applyFont="1" applyFill="1" applyBorder="1" applyAlignment="1">
      <alignment horizontal="left" vertical="center" wrapText="1" indent="1" readingOrder="1"/>
    </xf>
    <xf numFmtId="174" fontId="14" fillId="11" borderId="16" xfId="3" applyFont="1" applyFill="1" applyBorder="1" applyAlignment="1">
      <alignment horizontal="left" vertical="center" wrapText="1" indent="1" readingOrder="1"/>
    </xf>
    <xf numFmtId="174" fontId="14" fillId="12" borderId="16" xfId="3" applyFont="1" applyFill="1" applyBorder="1" applyAlignment="1">
      <alignment horizontal="left" vertical="center" wrapText="1" indent="1" readingOrder="1"/>
    </xf>
    <xf numFmtId="41" fontId="17" fillId="10" borderId="16" xfId="3" applyNumberFormat="1" applyFont="1" applyFill="1" applyBorder="1" applyAlignment="1">
      <alignment horizontal="right" vertical="center" wrapText="1" indent="1"/>
    </xf>
    <xf numFmtId="41" fontId="17" fillId="11" borderId="16" xfId="3" applyNumberFormat="1" applyFont="1" applyFill="1" applyBorder="1" applyAlignment="1">
      <alignment horizontal="right" vertical="center" wrapText="1" indent="1"/>
    </xf>
    <xf numFmtId="9" fontId="17" fillId="10" borderId="16" xfId="3" applyNumberFormat="1" applyFont="1" applyFill="1" applyBorder="1" applyAlignment="1">
      <alignment horizontal="right" vertical="center" wrapText="1" indent="1"/>
    </xf>
    <xf numFmtId="173" fontId="17" fillId="11" borderId="16" xfId="3" applyNumberFormat="1" applyFont="1" applyFill="1" applyBorder="1" applyAlignment="1">
      <alignment horizontal="right" vertical="center" wrapText="1" indent="1"/>
    </xf>
    <xf numFmtId="173" fontId="17" fillId="10" borderId="16" xfId="3" applyNumberFormat="1" applyFont="1" applyFill="1" applyBorder="1" applyAlignment="1">
      <alignment horizontal="right" vertical="center" wrapText="1" indent="1"/>
    </xf>
    <xf numFmtId="174" fontId="17" fillId="11" borderId="16" xfId="3" applyFont="1" applyFill="1" applyBorder="1" applyAlignment="1">
      <alignment horizontal="right" vertical="center" wrapText="1" indent="1"/>
    </xf>
    <xf numFmtId="174" fontId="17" fillId="10" borderId="16" xfId="3" applyFont="1" applyFill="1" applyBorder="1" applyAlignment="1">
      <alignment horizontal="right" vertical="center" wrapText="1" indent="1"/>
    </xf>
    <xf numFmtId="174" fontId="17" fillId="12" borderId="16" xfId="3" applyFont="1" applyFill="1" applyBorder="1" applyAlignment="1">
      <alignment horizontal="right" vertical="center" wrapText="1" indent="1"/>
    </xf>
    <xf numFmtId="165" fontId="4" fillId="0" borderId="0" xfId="4" applyNumberFormat="1" applyFont="1"/>
    <xf numFmtId="0" fontId="1" fillId="13" borderId="0" xfId="5"/>
    <xf numFmtId="165" fontId="1" fillId="13" borderId="0" xfId="5" applyNumberFormat="1"/>
    <xf numFmtId="9" fontId="1" fillId="13" borderId="0" xfId="5" applyNumberFormat="1"/>
    <xf numFmtId="3" fontId="1" fillId="13" borderId="0" xfId="5" applyNumberFormat="1"/>
    <xf numFmtId="9" fontId="1" fillId="15" borderId="0" xfId="5" applyNumberFormat="1" applyFill="1"/>
    <xf numFmtId="1" fontId="1" fillId="13" borderId="0" xfId="5" applyNumberFormat="1"/>
    <xf numFmtId="9" fontId="0" fillId="15" borderId="0" xfId="0" applyNumberFormat="1" applyFill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1" xfId="0" applyFont="1" applyBorder="1" applyAlignment="1">
      <alignment horizontal="left"/>
    </xf>
    <xf numFmtId="175" fontId="0" fillId="0" borderId="0" xfId="0" applyNumberFormat="1"/>
    <xf numFmtId="0" fontId="9" fillId="0" borderId="0" xfId="0" applyFont="1" applyFill="1" applyBorder="1" applyAlignment="1">
      <alignment horizontal="left" vertical="center" wrapText="1" indent="1" readingOrder="1"/>
    </xf>
    <xf numFmtId="3" fontId="2" fillId="0" borderId="0" xfId="1" applyNumberFormat="1" applyFont="1"/>
    <xf numFmtId="9" fontId="11" fillId="5" borderId="8" xfId="0" applyNumberFormat="1" applyFont="1" applyFill="1" applyBorder="1" applyAlignment="1">
      <alignment horizontal="right" vertical="center" wrapText="1" indent="1" readingOrder="1"/>
    </xf>
    <xf numFmtId="17" fontId="2" fillId="3" borderId="1" xfId="0" applyNumberFormat="1" applyFont="1" applyFill="1" applyBorder="1"/>
    <xf numFmtId="0" fontId="12" fillId="5" borderId="0" xfId="0" applyFont="1" applyFill="1"/>
    <xf numFmtId="176" fontId="0" fillId="0" borderId="0" xfId="0" applyNumberFormat="1" applyFill="1" applyBorder="1"/>
    <xf numFmtId="177" fontId="0" fillId="0" borderId="0" xfId="0" applyNumberFormat="1" applyFill="1" applyBorder="1"/>
    <xf numFmtId="0" fontId="2" fillId="14" borderId="0" xfId="0" applyFont="1" applyFill="1" applyBorder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3" fontId="6" fillId="0" borderId="0" xfId="0" applyNumberFormat="1" applyFont="1" applyFill="1" applyBorder="1"/>
    <xf numFmtId="176" fontId="6" fillId="0" borderId="0" xfId="0" applyNumberFormat="1" applyFont="1" applyFill="1" applyBorder="1"/>
    <xf numFmtId="176" fontId="6" fillId="0" borderId="0" xfId="0" applyNumberFormat="1" applyFont="1"/>
    <xf numFmtId="177" fontId="6" fillId="0" borderId="0" xfId="0" applyNumberFormat="1" applyFont="1" applyFill="1" applyBorder="1"/>
    <xf numFmtId="3" fontId="6" fillId="0" borderId="0" xfId="0" applyNumberFormat="1" applyFont="1"/>
    <xf numFmtId="0" fontId="6" fillId="14" borderId="0" xfId="0" applyFont="1" applyFill="1" applyBorder="1" applyAlignment="1">
      <alignment horizontal="center"/>
    </xf>
    <xf numFmtId="17" fontId="2" fillId="3" borderId="18" xfId="0" applyNumberFormat="1" applyFont="1" applyFill="1" applyBorder="1"/>
    <xf numFmtId="177" fontId="0" fillId="0" borderId="17" xfId="0" applyNumberFormat="1" applyFill="1" applyBorder="1"/>
    <xf numFmtId="177" fontId="6" fillId="0" borderId="17" xfId="0" applyNumberFormat="1" applyFont="1" applyFill="1" applyBorder="1"/>
    <xf numFmtId="0" fontId="0" fillId="0" borderId="17" xfId="0" applyFill="1" applyBorder="1"/>
    <xf numFmtId="9" fontId="0" fillId="0" borderId="17" xfId="0" applyNumberFormat="1" applyFill="1" applyBorder="1"/>
    <xf numFmtId="9" fontId="2" fillId="0" borderId="17" xfId="0" applyNumberFormat="1" applyFont="1" applyFill="1" applyBorder="1"/>
    <xf numFmtId="0" fontId="2" fillId="3" borderId="17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17" fontId="2" fillId="4" borderId="0" xfId="0" applyNumberFormat="1" applyFont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6" fillId="3" borderId="0" xfId="0" applyFont="1" applyFill="1"/>
    <xf numFmtId="0" fontId="0" fillId="3" borderId="0" xfId="0" applyFill="1"/>
    <xf numFmtId="0" fontId="0" fillId="3" borderId="0" xfId="0" applyFill="1" applyBorder="1"/>
    <xf numFmtId="9" fontId="6" fillId="0" borderId="17" xfId="0" applyNumberFormat="1" applyFont="1" applyFill="1" applyBorder="1"/>
    <xf numFmtId="0" fontId="0" fillId="0" borderId="0" xfId="0" applyAlignment="1">
      <alignment horizontal="left" indent="2"/>
    </xf>
    <xf numFmtId="3" fontId="19" fillId="0" borderId="0" xfId="0" applyNumberFormat="1" applyFont="1" applyFill="1" applyBorder="1"/>
    <xf numFmtId="3" fontId="19" fillId="0" borderId="0" xfId="0" applyNumberFormat="1" applyFont="1"/>
    <xf numFmtId="175" fontId="0" fillId="0" borderId="0" xfId="0" applyNumberFormat="1" applyFill="1" applyBorder="1"/>
    <xf numFmtId="9" fontId="20" fillId="0" borderId="0" xfId="0" applyNumberFormat="1" applyFont="1"/>
    <xf numFmtId="0" fontId="22" fillId="0" borderId="0" xfId="0" applyFont="1"/>
    <xf numFmtId="0" fontId="21" fillId="0" borderId="19" xfId="0" quotePrefix="1" applyFont="1" applyFill="1" applyBorder="1" applyAlignment="1">
      <alignment horizontal="left" vertical="center" wrapText="1" indent="1" readingOrder="1"/>
    </xf>
    <xf numFmtId="0" fontId="23" fillId="0" borderId="0" xfId="7"/>
    <xf numFmtId="0" fontId="0" fillId="0" borderId="0" xfId="0" quotePrefix="1"/>
    <xf numFmtId="172" fontId="2" fillId="2" borderId="0" xfId="0" applyNumberFormat="1" applyFont="1" applyFill="1" applyBorder="1"/>
    <xf numFmtId="3" fontId="4" fillId="0" borderId="0" xfId="6" applyNumberFormat="1" applyFont="1" applyFill="1" applyBorder="1"/>
    <xf numFmtId="3" fontId="24" fillId="0" borderId="0" xfId="0" applyNumberFormat="1" applyFont="1" applyFill="1" applyBorder="1"/>
    <xf numFmtId="0" fontId="25" fillId="0" borderId="20" xfId="0" applyFont="1" applyBorder="1" applyAlignment="1">
      <alignment vertical="top" wrapText="1"/>
    </xf>
    <xf numFmtId="0" fontId="26" fillId="0" borderId="20" xfId="0" applyFont="1" applyBorder="1" applyAlignment="1">
      <alignment horizontal="center" vertical="center" wrapText="1" readingOrder="1"/>
    </xf>
    <xf numFmtId="9" fontId="26" fillId="0" borderId="6" xfId="0" applyNumberFormat="1" applyFont="1" applyBorder="1" applyAlignment="1">
      <alignment horizontal="center" vertical="center" wrapText="1" readingOrder="1"/>
    </xf>
    <xf numFmtId="9" fontId="27" fillId="0" borderId="6" xfId="0" applyNumberFormat="1" applyFont="1" applyBorder="1" applyAlignment="1">
      <alignment horizontal="center" vertical="center" wrapText="1" readingOrder="1"/>
    </xf>
    <xf numFmtId="0" fontId="25" fillId="0" borderId="6" xfId="0" applyFont="1" applyBorder="1" applyAlignment="1">
      <alignment horizontal="center" vertical="top" wrapText="1"/>
    </xf>
    <xf numFmtId="0" fontId="28" fillId="0" borderId="21" xfId="0" applyFont="1" applyBorder="1" applyAlignment="1">
      <alignment horizontal="left" vertical="center" wrapText="1" indent="1" readingOrder="1"/>
    </xf>
    <xf numFmtId="3" fontId="26" fillId="0" borderId="21" xfId="0" applyNumberFormat="1" applyFont="1" applyBorder="1" applyAlignment="1">
      <alignment horizontal="center" vertical="center" wrapText="1" readingOrder="1"/>
    </xf>
    <xf numFmtId="3" fontId="27" fillId="0" borderId="21" xfId="0" applyNumberFormat="1" applyFont="1" applyBorder="1" applyAlignment="1">
      <alignment horizontal="center" vertical="center" wrapText="1" readingOrder="1"/>
    </xf>
    <xf numFmtId="0" fontId="28" fillId="0" borderId="6" xfId="0" applyFont="1" applyBorder="1" applyAlignment="1">
      <alignment horizontal="left" vertical="center" wrapText="1" indent="1" readingOrder="1"/>
    </xf>
    <xf numFmtId="3" fontId="26" fillId="0" borderId="6" xfId="0" applyNumberFormat="1" applyFont="1" applyBorder="1" applyAlignment="1">
      <alignment horizontal="center" vertical="center" wrapText="1" readingOrder="1"/>
    </xf>
    <xf numFmtId="3" fontId="27" fillId="0" borderId="6" xfId="0" applyNumberFormat="1" applyFont="1" applyBorder="1" applyAlignment="1">
      <alignment horizontal="center" vertical="center" wrapText="1" readingOrder="1"/>
    </xf>
    <xf numFmtId="9" fontId="29" fillId="0" borderId="6" xfId="0" applyNumberFormat="1" applyFont="1" applyBorder="1" applyAlignment="1">
      <alignment horizontal="center" vertical="center" wrapText="1" readingOrder="1"/>
    </xf>
    <xf numFmtId="164" fontId="27" fillId="0" borderId="6" xfId="0" applyNumberFormat="1" applyFont="1" applyBorder="1" applyAlignment="1">
      <alignment horizontal="center" vertical="center" wrapText="1" readingOrder="1"/>
    </xf>
    <xf numFmtId="164" fontId="26" fillId="0" borderId="6" xfId="0" applyNumberFormat="1" applyFont="1" applyBorder="1" applyAlignment="1">
      <alignment horizontal="center" vertical="center" wrapText="1" readingOrder="1"/>
    </xf>
    <xf numFmtId="0" fontId="12" fillId="0" borderId="0" xfId="0" applyFont="1" applyProtection="1">
      <protection hidden="1"/>
    </xf>
    <xf numFmtId="9" fontId="30" fillId="0" borderId="6" xfId="0" applyNumberFormat="1" applyFont="1" applyBorder="1" applyAlignment="1">
      <alignment horizontal="center" vertical="center" wrapText="1" readingOrder="1"/>
    </xf>
    <xf numFmtId="3" fontId="31" fillId="0" borderId="21" xfId="0" applyNumberFormat="1" applyFont="1" applyBorder="1" applyAlignment="1">
      <alignment horizontal="center" vertical="center" wrapText="1" readingOrder="1"/>
    </xf>
    <xf numFmtId="9" fontId="31" fillId="0" borderId="6" xfId="0" applyNumberFormat="1" applyFont="1" applyBorder="1" applyAlignment="1">
      <alignment horizontal="center" vertical="center" wrapText="1" readingOrder="1"/>
    </xf>
    <xf numFmtId="3" fontId="0" fillId="2" borderId="0" xfId="0" applyNumberFormat="1" applyFill="1" applyBorder="1"/>
    <xf numFmtId="3" fontId="0" fillId="9" borderId="0" xfId="0" applyNumberFormat="1" applyFill="1" applyBorder="1"/>
    <xf numFmtId="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9" fontId="0" fillId="9" borderId="0" xfId="0" applyNumberFormat="1" applyFill="1"/>
    <xf numFmtId="165" fontId="0" fillId="9" borderId="0" xfId="0" applyNumberFormat="1" applyFill="1"/>
    <xf numFmtId="164" fontId="0" fillId="9" borderId="0" xfId="0" applyNumberFormat="1" applyFill="1"/>
    <xf numFmtId="49" fontId="2" fillId="0" borderId="0" xfId="0" applyNumberFormat="1" applyFont="1" applyFill="1" applyBorder="1"/>
    <xf numFmtId="49" fontId="2" fillId="2" borderId="1" xfId="0" applyNumberFormat="1" applyFont="1" applyFill="1" applyBorder="1"/>
    <xf numFmtId="49" fontId="2" fillId="4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2" fillId="3" borderId="18" xfId="0" applyNumberFormat="1" applyFont="1" applyFill="1" applyBorder="1"/>
    <xf numFmtId="49" fontId="2" fillId="14" borderId="0" xfId="0" applyNumberFormat="1" applyFont="1" applyFill="1" applyBorder="1" applyAlignment="1">
      <alignment horizontal="center"/>
    </xf>
    <xf numFmtId="174" fontId="15" fillId="8" borderId="12" xfId="3" applyFont="1" applyFill="1" applyBorder="1" applyAlignment="1">
      <alignment horizontal="center" vertical="center" wrapText="1" readingOrder="1"/>
    </xf>
    <xf numFmtId="174" fontId="15" fillId="8" borderId="13" xfId="3" applyFont="1" applyFill="1" applyBorder="1" applyAlignment="1">
      <alignment horizontal="center" vertical="center" wrapText="1" readingOrder="1"/>
    </xf>
    <xf numFmtId="174" fontId="7" fillId="0" borderId="14" xfId="3" applyFont="1" applyBorder="1" applyAlignment="1">
      <alignment vertical="center" wrapText="1"/>
    </xf>
    <xf numFmtId="174" fontId="7" fillId="0" borderId="15" xfId="3" applyFont="1" applyBorder="1" applyAlignment="1">
      <alignment vertical="center" wrapText="1"/>
    </xf>
    <xf numFmtId="174" fontId="16" fillId="8" borderId="14" xfId="3" applyFont="1" applyFill="1" applyBorder="1" applyAlignment="1">
      <alignment horizontal="center" vertical="center" wrapText="1" readingOrder="1"/>
    </xf>
    <xf numFmtId="174" fontId="16" fillId="8" borderId="15" xfId="3" applyFont="1" applyFill="1" applyBorder="1" applyAlignment="1">
      <alignment horizontal="center" vertical="center" wrapText="1" readingOrder="1"/>
    </xf>
    <xf numFmtId="0" fontId="8" fillId="8" borderId="5" xfId="0" applyFont="1" applyFill="1" applyBorder="1" applyAlignment="1">
      <alignment horizontal="center" vertical="center" wrapText="1" readingOrder="1"/>
    </xf>
    <xf numFmtId="0" fontId="8" fillId="8" borderId="6" xfId="0" applyFont="1" applyFill="1" applyBorder="1" applyAlignment="1">
      <alignment horizontal="center" vertical="center" wrapText="1" readingOrder="1"/>
    </xf>
    <xf numFmtId="0" fontId="8" fillId="8" borderId="7" xfId="0" applyFont="1" applyFill="1" applyBorder="1" applyAlignment="1">
      <alignment horizontal="center" vertical="center" wrapText="1" readingOrder="1"/>
    </xf>
    <xf numFmtId="0" fontId="6" fillId="6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0" borderId="0" xfId="0" applyAlignment="1"/>
  </cellXfs>
  <cellStyles count="8">
    <cellStyle name="20% - Accent5" xfId="5" builtinId="46"/>
    <cellStyle name="Comma" xfId="1" builtinId="3"/>
    <cellStyle name="Hyperlink" xfId="7" builtinId="8"/>
    <cellStyle name="Normal" xfId="0" builtinId="0"/>
    <cellStyle name="Normal 2" xfId="3"/>
    <cellStyle name="Normal 4 2" xfId="4"/>
    <cellStyle name="Normal 6" xfId="6"/>
    <cellStyle name="Percent" xfId="2" builtinId="5"/>
  </cellStyles>
  <dxfs count="20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Agency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'Full Agency'!$A$143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('Full Agency'!$A$142,'Full Agency'!$A$137)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('Full Agency'!$BE$143,'Full Agency'!$BE$138)</c:f>
              <c:numCache>
                <c:formatCode>0%</c:formatCode>
                <c:ptCount val="2"/>
                <c:pt idx="0">
                  <c:v>0.45465930920001335</c:v>
                </c:pt>
                <c:pt idx="1">
                  <c:v>0.32700057705848479</c:v>
                </c:pt>
              </c:numCache>
            </c:numRef>
          </c:val>
        </c:ser>
        <c:ser>
          <c:idx val="1"/>
          <c:order val="1"/>
          <c:tx>
            <c:strRef>
              <c:f>'Full Agency'!$A$144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('Full Agency'!$A$142,'Full Agency'!$A$137)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('Full Agency'!$BE$144,'Full Agency'!$BE$139)</c:f>
              <c:numCache>
                <c:formatCode>0%</c:formatCode>
                <c:ptCount val="2"/>
                <c:pt idx="0">
                  <c:v>0.52792968138238716</c:v>
                </c:pt>
                <c:pt idx="1">
                  <c:v>0.50047278021711372</c:v>
                </c:pt>
              </c:numCache>
            </c:numRef>
          </c:val>
        </c:ser>
        <c:ser>
          <c:idx val="2"/>
          <c:order val="2"/>
          <c:tx>
            <c:strRef>
              <c:f>'Full Agency'!$A$145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('Full Agency'!$A$142,'Full Agency'!$A$137)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('Full Agency'!$BE$145,'Full Agency'!$BE$140)</c:f>
              <c:numCache>
                <c:formatCode>0%</c:formatCode>
                <c:ptCount val="2"/>
                <c:pt idx="0">
                  <c:v>1.7411009417599474E-2</c:v>
                </c:pt>
                <c:pt idx="1">
                  <c:v>0.19007234606997545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207684200"/>
        <c:axId val="207684592"/>
      </c:barChart>
      <c:catAx>
        <c:axId val="20768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4592"/>
        <c:crosses val="autoZero"/>
        <c:auto val="1"/>
        <c:lblAlgn val="ctr"/>
        <c:lblOffset val="100"/>
        <c:noMultiLvlLbl val="1"/>
      </c:catAx>
      <c:valAx>
        <c:axId val="207684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APE Contribution - Growth vs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Chart!$A$60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Chart!$B$70:$N$70</c15:sqref>
                  </c15:fullRef>
                </c:ext>
              </c:extLst>
              <c:f>(Chart!$B$70:$F$70,Chart!$N$70)</c:f>
              <c:numCache>
                <c:formatCode>0%</c:formatCode>
                <c:ptCount val="6"/>
                <c:pt idx="0">
                  <c:v>0.50329995207391132</c:v>
                </c:pt>
                <c:pt idx="1">
                  <c:v>0.48563090708708317</c:v>
                </c:pt>
                <c:pt idx="2">
                  <c:v>0.52326034686994505</c:v>
                </c:pt>
                <c:pt idx="3">
                  <c:v>0.52315969513404526</c:v>
                </c:pt>
                <c:pt idx="4">
                  <c:v>0.42190376504599247</c:v>
                </c:pt>
                <c:pt idx="5">
                  <c:v>0.48723206875196978</c:v>
                </c:pt>
              </c:numCache>
            </c:numRef>
          </c:val>
        </c:ser>
        <c:ser>
          <c:idx val="1"/>
          <c:order val="1"/>
          <c:tx>
            <c:strRef>
              <c:f>Chart!$A$61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Chart!$B$71:$N$71</c15:sqref>
                  </c15:fullRef>
                </c:ext>
              </c:extLst>
              <c:f>(Chart!$B$71:$F$71,Chart!$N$71)</c:f>
              <c:numCache>
                <c:formatCode>0%</c:formatCode>
                <c:ptCount val="6"/>
                <c:pt idx="0">
                  <c:v>0.49670004792608874</c:v>
                </c:pt>
                <c:pt idx="1">
                  <c:v>0.51436909291291699</c:v>
                </c:pt>
                <c:pt idx="2">
                  <c:v>0.47673965313005495</c:v>
                </c:pt>
                <c:pt idx="3">
                  <c:v>0.47684030486595463</c:v>
                </c:pt>
                <c:pt idx="4">
                  <c:v>0.57809623495400753</c:v>
                </c:pt>
                <c:pt idx="5">
                  <c:v>0.51276793124803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584096"/>
        <c:axId val="280582136"/>
      </c:barChart>
      <c:lineChart>
        <c:grouping val="standard"/>
        <c:varyColors val="0"/>
        <c:ser>
          <c:idx val="2"/>
          <c:order val="2"/>
          <c:tx>
            <c:strRef>
              <c:f>Chart!$A$65</c:f>
              <c:strCache>
                <c:ptCount val="1"/>
                <c:pt idx="0">
                  <c:v>North growth vs '16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Chart!$B$55:$J$55</c15:sqref>
                  </c15:fullRef>
                </c:ext>
              </c:extLst>
              <c:f>Chart!$B$55:$F$55</c:f>
              <c:numCache>
                <c:formatCode>mmm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Chart!$B$65:$N$65</c15:sqref>
                  </c15:fullRef>
                </c:ext>
              </c:extLst>
              <c:f>(Chart!$B$65:$F$65,Chart!$N$65)</c:f>
              <c:numCache>
                <c:formatCode>0%</c:formatCode>
                <c:ptCount val="6"/>
                <c:pt idx="0">
                  <c:v>0.83630012582894797</c:v>
                </c:pt>
                <c:pt idx="1">
                  <c:v>1.8749195980026472</c:v>
                </c:pt>
                <c:pt idx="2">
                  <c:v>0.86482535535252669</c:v>
                </c:pt>
                <c:pt idx="3">
                  <c:v>1.1410441326224654</c:v>
                </c:pt>
                <c:pt idx="4">
                  <c:v>0.5060348385955713</c:v>
                </c:pt>
                <c:pt idx="5">
                  <c:v>0.70249276203659683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Chart!$A$66</c:f>
              <c:strCache>
                <c:ptCount val="1"/>
                <c:pt idx="0">
                  <c:v>South growth vs '16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Chart!$B$55:$J$55</c15:sqref>
                  </c15:fullRef>
                </c:ext>
              </c:extLst>
              <c:f>Chart!$B$55:$F$55</c:f>
              <c:numCache>
                <c:formatCode>mmm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Chart!$B$66:$N$66</c15:sqref>
                  </c15:fullRef>
                </c:ext>
              </c:extLst>
              <c:f>(Chart!$B$66:$F$66,Chart!$N$66)</c:f>
              <c:numCache>
                <c:formatCode>0%</c:formatCode>
                <c:ptCount val="6"/>
                <c:pt idx="0">
                  <c:v>1.1703930844929489</c:v>
                </c:pt>
                <c:pt idx="1">
                  <c:v>2.0926862115001521</c:v>
                </c:pt>
                <c:pt idx="2">
                  <c:v>0.55407695924293088</c:v>
                </c:pt>
                <c:pt idx="3">
                  <c:v>0.32947607498824683</c:v>
                </c:pt>
                <c:pt idx="4">
                  <c:v>1.2703399944795883</c:v>
                </c:pt>
                <c:pt idx="5">
                  <c:v>0.85255463498155448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Chart!$A$67</c:f>
              <c:strCache>
                <c:ptCount val="1"/>
                <c:pt idx="0">
                  <c:v>GVL growth vs '16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Chart!$B$55:$J$55</c15:sqref>
                  </c15:fullRef>
                </c:ext>
              </c:extLst>
              <c:f>Chart!$B$55:$F$55</c:f>
              <c:numCache>
                <c:formatCode>mmm</c:formatCode>
                <c:ptCount val="5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Chart!$B$67:$N$67</c15:sqref>
                  </c15:fullRef>
                </c:ext>
              </c:extLst>
              <c:f>(Chart!$B$67:$F$67,Chart!$N$67)</c:f>
              <c:numCache>
                <c:formatCode>0%</c:formatCode>
                <c:ptCount val="6"/>
                <c:pt idx="0">
                  <c:v>0.98832342626181635</c:v>
                </c:pt>
                <c:pt idx="1">
                  <c:v>1.982957817021386</c:v>
                </c:pt>
                <c:pt idx="2">
                  <c:v>0.70252783952177378</c:v>
                </c:pt>
                <c:pt idx="3">
                  <c:v>0.6583314467560859</c:v>
                </c:pt>
                <c:pt idx="4">
                  <c:v>0.86995611268240647</c:v>
                </c:pt>
                <c:pt idx="5">
                  <c:v>0.77627120218168777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81352"/>
        <c:axId val="280582528"/>
      </c:lineChart>
      <c:catAx>
        <c:axId val="2805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2136"/>
        <c:crosses val="autoZero"/>
        <c:auto val="1"/>
        <c:lblAlgn val="ctr"/>
        <c:lblOffset val="100"/>
        <c:noMultiLvlLbl val="1"/>
      </c:catAx>
      <c:valAx>
        <c:axId val="28058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4096"/>
        <c:crosses val="autoZero"/>
        <c:crossBetween val="between"/>
      </c:valAx>
      <c:valAx>
        <c:axId val="280582528"/>
        <c:scaling>
          <c:orientation val="minMax"/>
          <c:max val="2.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1352"/>
        <c:crosses val="max"/>
        <c:crossBetween val="between"/>
        <c:majorUnit val="0.5"/>
      </c:valAx>
      <c:catAx>
        <c:axId val="280581352"/>
        <c:scaling>
          <c:orientation val="minMax"/>
        </c:scaling>
        <c:delete val="1"/>
        <c:axPos val="t"/>
        <c:numFmt formatCode="mmm" sourceLinked="1"/>
        <c:majorTickMark val="out"/>
        <c:minorTickMark val="none"/>
        <c:tickLblPos val="nextTo"/>
        <c:crossAx val="28058252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Chart!$A$87</c:f>
          <c:strCache>
            <c:ptCount val="1"/>
            <c:pt idx="0">
              <c:v>Manpower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Chart!$A$90</c:f>
              <c:strCache>
                <c:ptCount val="1"/>
                <c:pt idx="0">
                  <c:v>2017 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Chart!$B$87:$M$87</c:f>
              <c:numCache>
                <c:formatCode>mmm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Chart!$B$90:$M$90</c:f>
              <c:numCache>
                <c:formatCode>#,##0</c:formatCode>
                <c:ptCount val="12"/>
                <c:pt idx="0">
                  <c:v>10030</c:v>
                </c:pt>
                <c:pt idx="1">
                  <c:v>7676</c:v>
                </c:pt>
                <c:pt idx="2">
                  <c:v>7777</c:v>
                </c:pt>
                <c:pt idx="3">
                  <c:v>7057</c:v>
                </c:pt>
                <c:pt idx="4">
                  <c:v>7380</c:v>
                </c:pt>
                <c:pt idx="5">
                  <c:v>8015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83312"/>
        <c:axId val="280583704"/>
      </c:barChart>
      <c:lineChart>
        <c:grouping val="standard"/>
        <c:varyColors val="0"/>
        <c:ser>
          <c:idx val="1"/>
          <c:order val="0"/>
          <c:tx>
            <c:strRef>
              <c:f>Chart!$A$89</c:f>
              <c:strCache>
                <c:ptCount val="1"/>
                <c:pt idx="0">
                  <c:v>2017 Plan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Chart!$B$87:$M$87</c:f>
              <c:numCache>
                <c:formatCode>mmm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Chart!$B$89:$M$89</c:f>
              <c:numCache>
                <c:formatCode>#,##0</c:formatCode>
                <c:ptCount val="12"/>
                <c:pt idx="0">
                  <c:v>9971.7775109676732</c:v>
                </c:pt>
                <c:pt idx="1">
                  <c:v>9764.5229665469487</c:v>
                </c:pt>
                <c:pt idx="2">
                  <c:v>10074.342287148558</c:v>
                </c:pt>
                <c:pt idx="3">
                  <c:v>10315.069279174604</c:v>
                </c:pt>
                <c:pt idx="4">
                  <c:v>10733.240152274808</c:v>
                </c:pt>
                <c:pt idx="5">
                  <c:v>11536.536904661592</c:v>
                </c:pt>
                <c:pt idx="6">
                  <c:v>11603.932911977012</c:v>
                </c:pt>
                <c:pt idx="7">
                  <c:v>12042.793382315393</c:v>
                </c:pt>
                <c:pt idx="8">
                  <c:v>12856.471758648277</c:v>
                </c:pt>
                <c:pt idx="9">
                  <c:v>13174.629317775247</c:v>
                </c:pt>
                <c:pt idx="10">
                  <c:v>13772.12079595208</c:v>
                </c:pt>
                <c:pt idx="11">
                  <c:v>14741.670769023571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Chart!$A$88</c:f>
              <c:strCache>
                <c:ptCount val="1"/>
                <c:pt idx="0">
                  <c:v>2016 Actual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Chart!$B$87:$M$87</c:f>
              <c:numCache>
                <c:formatCode>mmm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Chart!$B$88:$M$88</c:f>
              <c:numCache>
                <c:formatCode>#,##0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83312"/>
        <c:axId val="280583704"/>
      </c:lineChart>
      <c:dateAx>
        <c:axId val="280583312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3704"/>
        <c:crosses val="autoZero"/>
        <c:auto val="1"/>
        <c:lblOffset val="100"/>
        <c:baseTimeUnit val="months"/>
      </c:dateAx>
      <c:valAx>
        <c:axId val="28058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Activity Ratio by Segmentation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Agency'!$A$40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Agency'!$N$40:$Y$40,'Full Agency'!$AO$40:$AS$40)</c:f>
              <c:numCache>
                <c:formatCode>0%</c:formatCode>
                <c:ptCount val="8"/>
                <c:pt idx="0">
                  <c:v>0.46632124352331605</c:v>
                </c:pt>
                <c:pt idx="1">
                  <c:v>0.58447488584474883</c:v>
                </c:pt>
                <c:pt idx="2">
                  <c:v>0.58959537572254339</c:v>
                </c:pt>
                <c:pt idx="3">
                  <c:v>0.71052631578947367</c:v>
                </c:pt>
                <c:pt idx="4">
                  <c:v>0.69444444444444442</c:v>
                </c:pt>
                <c:pt idx="5">
                  <c:v>0.74125874125874125</c:v>
                </c:pt>
                <c:pt idx="6">
                  <c:v>0.71684587813620071</c:v>
                </c:pt>
                <c:pt idx="7">
                  <c:v>0.68913857677902624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Agency'!$A$41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Agency'!$N$41:$Y$41,'Full Agency'!$AO$41:$AS$41)</c:f>
              <c:numCache>
                <c:formatCode>0%</c:formatCode>
                <c:ptCount val="8"/>
                <c:pt idx="0">
                  <c:v>0.14805520702634881</c:v>
                </c:pt>
                <c:pt idx="1">
                  <c:v>0.5625</c:v>
                </c:pt>
                <c:pt idx="2">
                  <c:v>0.55108579565681737</c:v>
                </c:pt>
                <c:pt idx="3">
                  <c:v>0.15952143569292124</c:v>
                </c:pt>
                <c:pt idx="4">
                  <c:v>0.41827541827541825</c:v>
                </c:pt>
                <c:pt idx="5">
                  <c:v>0.52626892252894031</c:v>
                </c:pt>
                <c:pt idx="6">
                  <c:v>0.42990654205607476</c:v>
                </c:pt>
                <c:pt idx="7">
                  <c:v>0.4580886278697277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Agency'!$A$42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Agency'!$N$42:$Y$42,'Full Agency'!$AO$42:$AS$42)</c:f>
              <c:numCache>
                <c:formatCode>0%</c:formatCode>
                <c:ptCount val="8"/>
                <c:pt idx="0">
                  <c:v>0.15260454878943508</c:v>
                </c:pt>
                <c:pt idx="1">
                  <c:v>0.36221701795472289</c:v>
                </c:pt>
                <c:pt idx="2">
                  <c:v>0.30551053484602919</c:v>
                </c:pt>
                <c:pt idx="3">
                  <c:v>0.15649676956209618</c:v>
                </c:pt>
                <c:pt idx="4">
                  <c:v>0.11682476285571643</c:v>
                </c:pt>
                <c:pt idx="5">
                  <c:v>0.35400516795865633</c:v>
                </c:pt>
                <c:pt idx="6">
                  <c:v>0.25382538253825382</c:v>
                </c:pt>
                <c:pt idx="7">
                  <c:v>0.20113314447592068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'Full Agency'!$A$43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Agency'!$N$43:$Y$43,'Full Agency'!$AO$43:$AS$43)</c:f>
              <c:numCache>
                <c:formatCode>0%</c:formatCode>
                <c:ptCount val="8"/>
                <c:pt idx="0">
                  <c:v>0.15241057542768274</c:v>
                </c:pt>
                <c:pt idx="1">
                  <c:v>0.25799793601651189</c:v>
                </c:pt>
                <c:pt idx="2">
                  <c:v>0.2209796466114963</c:v>
                </c:pt>
                <c:pt idx="3">
                  <c:v>0.10175288584865327</c:v>
                </c:pt>
                <c:pt idx="4">
                  <c:v>0.16510538641686182</c:v>
                </c:pt>
                <c:pt idx="5">
                  <c:v>0.12029109589041095</c:v>
                </c:pt>
                <c:pt idx="6">
                  <c:v>0.1321144205249189</c:v>
                </c:pt>
                <c:pt idx="7">
                  <c:v>0.14446580609722603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'Full Agency'!$A$44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Agency'!$N$44:$Y$44,'Full Agency'!$AO$44:$AS$44)</c:f>
              <c:numCache>
                <c:formatCode>0%</c:formatCode>
                <c:ptCount val="8"/>
                <c:pt idx="0">
                  <c:v>0.15224063842848373</c:v>
                </c:pt>
                <c:pt idx="1">
                  <c:v>0.15099337748344371</c:v>
                </c:pt>
                <c:pt idx="2">
                  <c:v>0.15712187958883994</c:v>
                </c:pt>
                <c:pt idx="3">
                  <c:v>6.5412186379928322E-2</c:v>
                </c:pt>
                <c:pt idx="4">
                  <c:v>0.13403416557161629</c:v>
                </c:pt>
                <c:pt idx="5">
                  <c:v>0.23483619850794679</c:v>
                </c:pt>
                <c:pt idx="6">
                  <c:v>0.19096443447612946</c:v>
                </c:pt>
                <c:pt idx="7">
                  <c:v>0.13465952563121653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'Full Agency'!$A$45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Agency'!$N$45:$Y$45,'Full Agency'!$AO$45:$AS$45)</c:f>
              <c:numCache>
                <c:formatCode>0%</c:formatCode>
                <c:ptCount val="8"/>
                <c:pt idx="0">
                  <c:v>0.13077939233817701</c:v>
                </c:pt>
                <c:pt idx="1">
                  <c:v>0.21156432093231733</c:v>
                </c:pt>
                <c:pt idx="2">
                  <c:v>0.21205643437366395</c:v>
                </c:pt>
                <c:pt idx="3">
                  <c:v>5.1013277428371771E-2</c:v>
                </c:pt>
                <c:pt idx="4">
                  <c:v>8.2529888160431927E-2</c:v>
                </c:pt>
                <c:pt idx="5">
                  <c:v>0.16767676767676767</c:v>
                </c:pt>
                <c:pt idx="6">
                  <c:v>0.17007125890736341</c:v>
                </c:pt>
                <c:pt idx="7">
                  <c:v>0.14401363442692799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'Full Agency'!$A$46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('Full Agency'!$N$39:$Y$39,'Full Agency'!$AO$39:$AS$39,'Full Agency'!$BE$39)</c:f>
              <c:strCache>
                <c:ptCount val="9"/>
                <c:pt idx="0">
                  <c:v>Jan-16</c:v>
                </c:pt>
                <c:pt idx="1">
                  <c:v>Jun-16</c:v>
                </c:pt>
                <c:pt idx="2">
                  <c:v>Dec-16</c:v>
                </c:pt>
                <c:pt idx="3">
                  <c:v>Jan-17</c:v>
                </c:pt>
                <c:pt idx="4">
                  <c:v>Feb-17</c:v>
                </c:pt>
                <c:pt idx="5">
                  <c:v>Mar-17</c:v>
                </c:pt>
                <c:pt idx="6">
                  <c:v>Apr-17</c:v>
                </c:pt>
                <c:pt idx="7">
                  <c:v>May-17</c:v>
                </c:pt>
                <c:pt idx="8">
                  <c:v>YTD /17</c:v>
                </c:pt>
              </c:strCache>
            </c:strRef>
          </c:cat>
          <c:val>
            <c:numRef>
              <c:f>('Full Agency'!$N$46:$Y$46,'Full Agency'!$AO$46:$AS$46)</c:f>
              <c:numCache>
                <c:formatCode>0%</c:formatCode>
                <c:ptCount val="8"/>
                <c:pt idx="0">
                  <c:v>0.13443396226415094</c:v>
                </c:pt>
                <c:pt idx="1">
                  <c:v>0.22996057818659657</c:v>
                </c:pt>
                <c:pt idx="2">
                  <c:v>0.2</c:v>
                </c:pt>
                <c:pt idx="3">
                  <c:v>7.3658365485794464E-2</c:v>
                </c:pt>
                <c:pt idx="4">
                  <c:v>9.8332620778110308E-2</c:v>
                </c:pt>
                <c:pt idx="5">
                  <c:v>0.16483516483516483</c:v>
                </c:pt>
                <c:pt idx="6">
                  <c:v>0.17766497461928935</c:v>
                </c:pt>
                <c:pt idx="7">
                  <c:v>0.15852885225110971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50944"/>
        <c:axId val="249757216"/>
      </c:lineChart>
      <c:catAx>
        <c:axId val="2497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7216"/>
        <c:crosses val="autoZero"/>
        <c:auto val="1"/>
        <c:lblAlgn val="ctr"/>
        <c:lblOffset val="100"/>
        <c:noMultiLvlLbl val="0"/>
      </c:catAx>
      <c:valAx>
        <c:axId val="2497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Agency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 Lion GVL'!$A$143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 Lion GVL'!$A$142,'GEN Lion GVL'!$A$137)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('GEN Lion GVL'!$BE$143,'GEN Lion GVL'!$BE$138)</c:f>
              <c:numCache>
                <c:formatCode>0%</c:formatCode>
                <c:ptCount val="2"/>
                <c:pt idx="0">
                  <c:v>0.42818522464886904</c:v>
                </c:pt>
                <c:pt idx="1">
                  <c:v>0.27450528116829481</c:v>
                </c:pt>
              </c:numCache>
            </c:numRef>
          </c:val>
        </c:ser>
        <c:ser>
          <c:idx val="1"/>
          <c:order val="1"/>
          <c:tx>
            <c:strRef>
              <c:f>'GEN Lion GVL'!$A$144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 Lion GVL'!$A$142,'GEN Lion GVL'!$A$137)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('GEN Lion GVL'!$BE$144,'GEN Lion GVL'!$BE$139)</c:f>
              <c:numCache>
                <c:formatCode>0%</c:formatCode>
                <c:ptCount val="2"/>
                <c:pt idx="0">
                  <c:v>0.5248813054767959</c:v>
                </c:pt>
                <c:pt idx="1">
                  <c:v>0.48294027314878202</c:v>
                </c:pt>
              </c:numCache>
            </c:numRef>
          </c:val>
        </c:ser>
        <c:ser>
          <c:idx val="2"/>
          <c:order val="2"/>
          <c:tx>
            <c:strRef>
              <c:f>'GEN Lion GVL'!$A$145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 Lion GVL'!$A$142,'GEN Lion GVL'!$A$137)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('GEN Lion GVL'!$BE$145,'GEN Lion GVL'!$BE$140)</c:f>
              <c:numCache>
                <c:formatCode>0%</c:formatCode>
                <c:ptCount val="2"/>
                <c:pt idx="0">
                  <c:v>4.6933469874335006E-2</c:v>
                </c:pt>
                <c:pt idx="1">
                  <c:v>0.26010011683159223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281495232"/>
        <c:axId val="281493664"/>
      </c:barChart>
      <c:catAx>
        <c:axId val="2814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3664"/>
        <c:crosses val="autoZero"/>
        <c:auto val="1"/>
        <c:lblAlgn val="ctr"/>
        <c:lblOffset val="100"/>
        <c:noMultiLvlLbl val="1"/>
      </c:catAx>
      <c:valAx>
        <c:axId val="281493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Active Ratio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GVL'!$A$149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GVL'!$AO$149:$AZ$149</c15:sqref>
                  </c15:fullRef>
                </c:ext>
              </c:extLst>
              <c:f>'GEN Lion GVL'!$AO$149:$AY$149</c:f>
              <c:numCache>
                <c:formatCode>0%</c:formatCode>
                <c:ptCount val="11"/>
                <c:pt idx="0">
                  <c:v>5.8951965065502182E-2</c:v>
                </c:pt>
                <c:pt idx="1">
                  <c:v>0.14717679728478864</c:v>
                </c:pt>
                <c:pt idx="2">
                  <c:v>0.19161849710982659</c:v>
                </c:pt>
                <c:pt idx="3">
                  <c:v>0.15238740264138165</c:v>
                </c:pt>
                <c:pt idx="4">
                  <c:v>0.12120128709331426</c:v>
                </c:pt>
                <c:pt idx="5">
                  <c:v>0.11301609517144856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GVL'!$A$150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GVL'!$AO$150:$AZ$150</c15:sqref>
                  </c15:fullRef>
                </c:ext>
              </c:extLst>
              <c:f>'GEN Lion GVL'!$AO$150:$AY$150</c:f>
              <c:numCache>
                <c:formatCode>0%</c:formatCode>
                <c:ptCount val="11"/>
                <c:pt idx="0">
                  <c:v>0.14035087719298245</c:v>
                </c:pt>
                <c:pt idx="1">
                  <c:v>0.20153774464119292</c:v>
                </c:pt>
                <c:pt idx="2">
                  <c:v>0.27455678006708195</c:v>
                </c:pt>
                <c:pt idx="3">
                  <c:v>0.26393629124004553</c:v>
                </c:pt>
                <c:pt idx="4">
                  <c:v>0.21892161757363954</c:v>
                </c:pt>
                <c:pt idx="5">
                  <c:v>0.2891252441936184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GVL'!$A$151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GVL'!$AO$151:$AZ$151</c15:sqref>
                  </c15:fullRef>
                </c:ext>
              </c:extLst>
              <c:f>'GEN Lion GVL'!$AO$151:$AY$151</c:f>
              <c:numCache>
                <c:formatCode>0%</c:formatCode>
                <c:ptCount val="11"/>
                <c:pt idx="0">
                  <c:v>0.55862068965517242</c:v>
                </c:pt>
                <c:pt idx="1">
                  <c:v>0.69930069930069927</c:v>
                </c:pt>
                <c:pt idx="2">
                  <c:v>0.74125874125874125</c:v>
                </c:pt>
                <c:pt idx="3">
                  <c:v>0.51870748299319724</c:v>
                </c:pt>
                <c:pt idx="4">
                  <c:v>0.43500866551126516</c:v>
                </c:pt>
                <c:pt idx="5">
                  <c:v>0.42363636363636364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5624"/>
        <c:axId val="281494840"/>
      </c:lineChart>
      <c:dateAx>
        <c:axId val="281495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4840"/>
        <c:crosses val="autoZero"/>
        <c:auto val="1"/>
        <c:lblOffset val="100"/>
        <c:baseTimeUnit val="months"/>
      </c:dateAx>
      <c:valAx>
        <c:axId val="2814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Size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GVL'!$A$154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GVL'!$AO$154:$AZ$154</c15:sqref>
                  </c15:fullRef>
                </c:ext>
              </c:extLst>
              <c:f>'GEN Lion GVL'!$AO$154:$AY$154</c:f>
              <c:numCache>
                <c:formatCode>0.0</c:formatCode>
                <c:ptCount val="11"/>
                <c:pt idx="0">
                  <c:v>16.794154222766217</c:v>
                </c:pt>
                <c:pt idx="1">
                  <c:v>16.834050549450549</c:v>
                </c:pt>
                <c:pt idx="2">
                  <c:v>16.318494722349701</c:v>
                </c:pt>
                <c:pt idx="3">
                  <c:v>16.937900629811054</c:v>
                </c:pt>
                <c:pt idx="4">
                  <c:v>13.143904382470119</c:v>
                </c:pt>
                <c:pt idx="5">
                  <c:v>17.539966072943173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GVL'!$A$155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GVL'!$AO$155:$AZ$155</c15:sqref>
                  </c15:fullRef>
                </c:ext>
              </c:extLst>
              <c:f>'GEN Lion GVL'!$AO$155:$AY$155</c:f>
              <c:numCache>
                <c:formatCode>0.0</c:formatCode>
                <c:ptCount val="11"/>
                <c:pt idx="0">
                  <c:v>14.170920061887571</c:v>
                </c:pt>
                <c:pt idx="1">
                  <c:v>14.942372168284805</c:v>
                </c:pt>
                <c:pt idx="2">
                  <c:v>14.446659804426144</c:v>
                </c:pt>
                <c:pt idx="3">
                  <c:v>14.33498945888967</c:v>
                </c:pt>
                <c:pt idx="4">
                  <c:v>14.799328762179719</c:v>
                </c:pt>
                <c:pt idx="5">
                  <c:v>14.262841978287094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GVL'!$A$156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GVL'!$AO$156:$AZ$156</c15:sqref>
                  </c15:fullRef>
                </c:ext>
              </c:extLst>
              <c:f>'GEN Lion GVL'!$AO$156:$AY$156</c:f>
              <c:numCache>
                <c:formatCode>0.0</c:formatCode>
                <c:ptCount val="11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18992"/>
        <c:axId val="282219384"/>
      </c:lineChart>
      <c:dateAx>
        <c:axId val="2822189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9384"/>
        <c:crosses val="autoZero"/>
        <c:auto val="1"/>
        <c:lblOffset val="100"/>
        <c:baseTimeUnit val="months"/>
      </c:dateAx>
      <c:valAx>
        <c:axId val="28221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per Active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GVL'!$A$159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GVL'!$AO$3:$AZ$3</c15:sqref>
                  </c15:fullRef>
                </c:ext>
              </c:extLst>
              <c:f>'GEN Lion GVL'!$AO$3:$AY$3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GVL'!$AO$159:$AZ$159</c15:sqref>
                  </c15:fullRef>
                </c:ext>
              </c:extLst>
              <c:f>'GEN Lion GVL'!$AO$159:$AY$159</c:f>
              <c:numCache>
                <c:formatCode>0.0</c:formatCode>
                <c:ptCount val="11"/>
                <c:pt idx="0">
                  <c:v>1.2608024691358024</c:v>
                </c:pt>
                <c:pt idx="1">
                  <c:v>1.4308176100628931</c:v>
                </c:pt>
                <c:pt idx="2">
                  <c:v>1.643288084464555</c:v>
                </c:pt>
                <c:pt idx="3">
                  <c:v>1.5877777777777777</c:v>
                </c:pt>
                <c:pt idx="4">
                  <c:v>3.7020648967551621</c:v>
                </c:pt>
                <c:pt idx="5">
                  <c:v>1.8250773993808049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GVL'!$A$160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GVL'!$AO$3:$AZ$3</c15:sqref>
                  </c15:fullRef>
                </c:ext>
              </c:extLst>
              <c:f>'GEN Lion GVL'!$AO$3:$AY$3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GVL'!$AO$160:$AZ$160</c15:sqref>
                  </c15:fullRef>
                </c:ext>
              </c:extLst>
              <c:f>'GEN Lion GVL'!$AO$160:$AY$160</c:f>
              <c:numCache>
                <c:formatCode>0.0</c:formatCode>
                <c:ptCount val="11"/>
                <c:pt idx="0">
                  <c:v>1.5738636363636365</c:v>
                </c:pt>
                <c:pt idx="1">
                  <c:v>1.4289017341040462</c:v>
                </c:pt>
                <c:pt idx="2">
                  <c:v>1.6954624781849912</c:v>
                </c:pt>
                <c:pt idx="3">
                  <c:v>1.5334051724137931</c:v>
                </c:pt>
                <c:pt idx="4">
                  <c:v>1.5798175598631699</c:v>
                </c:pt>
                <c:pt idx="5">
                  <c:v>1.5559309309309308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GVL'!$A$161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GVL'!$AO$3:$AZ$3</c15:sqref>
                  </c15:fullRef>
                </c:ext>
              </c:extLst>
              <c:f>'GEN Lion GVL'!$AO$3:$AY$3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GVL'!$AO$161:$AZ$161</c15:sqref>
                  </c15:fullRef>
                </c:ext>
              </c:extLst>
              <c:f>'GEN Lion GVL'!$AO$161:$AY$161</c:f>
              <c:numCache>
                <c:formatCode>0.0</c:formatCode>
                <c:ptCount val="11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22912"/>
        <c:axId val="282224480"/>
      </c:lineChart>
      <c:dateAx>
        <c:axId val="2822229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24480"/>
        <c:crosses val="autoZero"/>
        <c:auto val="1"/>
        <c:lblOffset val="100"/>
        <c:baseTimeUnit val="months"/>
      </c:dateAx>
      <c:valAx>
        <c:axId val="282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APE/ Manpower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GVL'!$A$164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GVL'!$AO$164:$AZ$164</c15:sqref>
                  </c15:fullRef>
                </c:ext>
              </c:extLst>
              <c:f>'GEN Lion GVL'!$AO$164:$AY$164</c:f>
              <c:numCache>
                <c:formatCode>0.0</c:formatCode>
                <c:ptCount val="11"/>
                <c:pt idx="0">
                  <c:v>1.2482554585152839</c:v>
                </c:pt>
                <c:pt idx="1">
                  <c:v>3.5449674483184199</c:v>
                </c:pt>
                <c:pt idx="2">
                  <c:v>5.1384393063583813</c:v>
                </c:pt>
                <c:pt idx="3">
                  <c:v>4.0982492380629862</c:v>
                </c:pt>
                <c:pt idx="4">
                  <c:v>5.8976045763317835</c:v>
                </c:pt>
                <c:pt idx="5">
                  <c:v>3.6178481455563336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GVL'!$A$165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GVL'!$AO$165:$AZ$165</c15:sqref>
                  </c15:fullRef>
                </c:ext>
              </c:extLst>
              <c:f>'GEN Lion GVL'!$AO$165:$AY$165</c:f>
              <c:numCache>
                <c:formatCode>0.0</c:formatCode>
                <c:ptCount val="11"/>
                <c:pt idx="0">
                  <c:v>3.1302590567327409</c:v>
                </c:pt>
                <c:pt idx="1">
                  <c:v>4.3030689655172454</c:v>
                </c:pt>
                <c:pt idx="2">
                  <c:v>6.7249305222807854</c:v>
                </c:pt>
                <c:pt idx="3">
                  <c:v>5.8016751990898747</c:v>
                </c:pt>
                <c:pt idx="4">
                  <c:v>5.1184398402396409</c:v>
                </c:pt>
                <c:pt idx="5">
                  <c:v>6.4162665509008034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GVL'!$A$166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GVL'!$AO$166:$AZ$166</c15:sqref>
                  </c15:fullRef>
                </c:ext>
              </c:extLst>
              <c:f>'GEN Lion GVL'!$AO$166:$AY$166</c:f>
              <c:numCache>
                <c:formatCode>0.0</c:formatCode>
                <c:ptCount val="11"/>
                <c:pt idx="0">
                  <c:v>34.69711724137931</c:v>
                </c:pt>
                <c:pt idx="1">
                  <c:v>65.660513986014067</c:v>
                </c:pt>
                <c:pt idx="2">
                  <c:v>70.530139860139869</c:v>
                </c:pt>
                <c:pt idx="3">
                  <c:v>26.691632653061227</c:v>
                </c:pt>
                <c:pt idx="4">
                  <c:v>25.588804159445406</c:v>
                </c:pt>
                <c:pt idx="5">
                  <c:v>31.481363636363636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20168"/>
        <c:axId val="282220560"/>
      </c:lineChart>
      <c:dateAx>
        <c:axId val="2822201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20560"/>
        <c:crosses val="autoZero"/>
        <c:auto val="1"/>
        <c:lblOffset val="100"/>
        <c:baseTimeUnit val="months"/>
      </c:dateAx>
      <c:valAx>
        <c:axId val="2822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2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Active Ratio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Agency'!$A$149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Agency'!$AO$149:$AZ$149</c15:sqref>
                  </c15:fullRef>
                </c:ext>
              </c:extLst>
              <c:f>'Full Agency'!$AO$149:$AY$149</c:f>
              <c:numCache>
                <c:formatCode>0%</c:formatCode>
                <c:ptCount val="6"/>
                <c:pt idx="0">
                  <c:v>5.8951965065502182E-2</c:v>
                </c:pt>
                <c:pt idx="1">
                  <c:v>0.14717679728478864</c:v>
                </c:pt>
                <c:pt idx="2">
                  <c:v>0.19161849710982659</c:v>
                </c:pt>
                <c:pt idx="3">
                  <c:v>0.18461998803111909</c:v>
                </c:pt>
                <c:pt idx="4">
                  <c:v>0.14705882352941177</c:v>
                </c:pt>
                <c:pt idx="5">
                  <c:v>0.1382063882063882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Agency'!$A$150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Agency'!$AO$150:$AZ$150</c15:sqref>
                  </c15:fullRef>
                </c:ext>
              </c:extLst>
              <c:f>'Full Agency'!$AO$150:$AY$150</c:f>
              <c:numCache>
                <c:formatCode>0%</c:formatCode>
                <c:ptCount val="6"/>
                <c:pt idx="0">
                  <c:v>0.14035087719298245</c:v>
                </c:pt>
                <c:pt idx="1">
                  <c:v>0.20153774464119292</c:v>
                </c:pt>
                <c:pt idx="2">
                  <c:v>0.27455678006708195</c:v>
                </c:pt>
                <c:pt idx="3">
                  <c:v>0.269907795473596</c:v>
                </c:pt>
                <c:pt idx="4">
                  <c:v>0.22329138909449792</c:v>
                </c:pt>
                <c:pt idx="5">
                  <c:v>0.29000215936082918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Agency'!$A$151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Agency'!$AO$151:$AZ$151</c15:sqref>
                  </c15:fullRef>
                </c:ext>
              </c:extLst>
              <c:f>'Full Agency'!$AO$151:$AY$151</c:f>
              <c:numCache>
                <c:formatCode>0%</c:formatCode>
                <c:ptCount val="6"/>
                <c:pt idx="0">
                  <c:v>0.55862068965517242</c:v>
                </c:pt>
                <c:pt idx="1">
                  <c:v>0.69930069930069927</c:v>
                </c:pt>
                <c:pt idx="2">
                  <c:v>0.74125874125874125</c:v>
                </c:pt>
                <c:pt idx="3">
                  <c:v>0.73529411764705888</c:v>
                </c:pt>
                <c:pt idx="4">
                  <c:v>0.70229007633587781</c:v>
                </c:pt>
                <c:pt idx="5">
                  <c:v>0.7421875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84984"/>
        <c:axId val="207685376"/>
      </c:lineChart>
      <c:dateAx>
        <c:axId val="2076849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5376"/>
        <c:crosses val="autoZero"/>
        <c:auto val="1"/>
        <c:lblOffset val="100"/>
        <c:baseTimeUnit val="months"/>
      </c:dateAx>
      <c:valAx>
        <c:axId val="2076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Size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Agency'!$A$154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Agency'!$AO$154:$AZ$154</c15:sqref>
                  </c15:fullRef>
                </c:ext>
              </c:extLst>
              <c:f>'Full Agency'!$AO$154:$AY$154</c:f>
              <c:numCache>
                <c:formatCode>0.0</c:formatCode>
                <c:ptCount val="6"/>
                <c:pt idx="0">
                  <c:v>16.794154222766217</c:v>
                </c:pt>
                <c:pt idx="1">
                  <c:v>16.834050549450549</c:v>
                </c:pt>
                <c:pt idx="2">
                  <c:v>16.318494722349701</c:v>
                </c:pt>
                <c:pt idx="3">
                  <c:v>16.304917182294144</c:v>
                </c:pt>
                <c:pt idx="4">
                  <c:v>13.975892074198986</c:v>
                </c:pt>
                <c:pt idx="5">
                  <c:v>18.051092258748675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Agency'!$A$155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Agency'!$AO$155:$AZ$155</c15:sqref>
                  </c15:fullRef>
                </c:ext>
              </c:extLst>
              <c:f>'Full Agency'!$AO$155:$AY$155</c:f>
              <c:numCache>
                <c:formatCode>0.0</c:formatCode>
                <c:ptCount val="6"/>
                <c:pt idx="0">
                  <c:v>14.170920061887571</c:v>
                </c:pt>
                <c:pt idx="1">
                  <c:v>14.942372168284805</c:v>
                </c:pt>
                <c:pt idx="2">
                  <c:v>14.446659804426144</c:v>
                </c:pt>
                <c:pt idx="3">
                  <c:v>14.625971840209573</c:v>
                </c:pt>
                <c:pt idx="4">
                  <c:v>15.283087790111001</c:v>
                </c:pt>
                <c:pt idx="5">
                  <c:v>14.422545198403382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Agency'!$A$156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Agency'!$AO$156:$AZ$156</c15:sqref>
                  </c15:fullRef>
                </c:ext>
              </c:extLst>
              <c:f>'Full Agency'!$AO$156:$AY$156</c:f>
              <c:numCache>
                <c:formatCode>0.0</c:formatCode>
                <c:ptCount val="6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25.610891495601233</c:v>
                </c:pt>
                <c:pt idx="4">
                  <c:v>23.589915014164305</c:v>
                </c:pt>
                <c:pt idx="5">
                  <c:v>24.274827144686299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51728"/>
        <c:axId val="249753296"/>
      </c:lineChart>
      <c:dateAx>
        <c:axId val="2497517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3296"/>
        <c:crosses val="autoZero"/>
        <c:auto val="1"/>
        <c:lblOffset val="100"/>
        <c:baseTimeUnit val="months"/>
      </c:dateAx>
      <c:valAx>
        <c:axId val="249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per Active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Agency'!$A$159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Agency'!$AO$3:$AZ$3</c15:sqref>
                  </c15:fullRef>
                </c:ext>
              </c:extLst>
              <c:f>'Full Agency'!$AO$3:$AY$3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Agency'!$AO$159:$AZ$159</c15:sqref>
                  </c15:fullRef>
                </c:ext>
              </c:extLst>
              <c:f>'Full Agency'!$AO$159:$AY$159</c:f>
              <c:numCache>
                <c:formatCode>0.0</c:formatCode>
                <c:ptCount val="6"/>
                <c:pt idx="0">
                  <c:v>1.2608024691358024</c:v>
                </c:pt>
                <c:pt idx="1">
                  <c:v>1.4308176100628931</c:v>
                </c:pt>
                <c:pt idx="2">
                  <c:v>1.643288084464555</c:v>
                </c:pt>
                <c:pt idx="3">
                  <c:v>1.7025931928687197</c:v>
                </c:pt>
                <c:pt idx="4">
                  <c:v>3.1542553191489362</c:v>
                </c:pt>
                <c:pt idx="5">
                  <c:v>2.0955555555555554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Agency'!$A$160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Agency'!$AO$3:$AZ$3</c15:sqref>
                  </c15:fullRef>
                </c:ext>
              </c:extLst>
              <c:f>'Full Agency'!$AO$3:$AY$3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Agency'!$AO$160:$AZ$160</c15:sqref>
                  </c15:fullRef>
                </c:ext>
              </c:extLst>
              <c:f>'Full Agency'!$AO$160:$AY$160</c:f>
              <c:numCache>
                <c:formatCode>0.0</c:formatCode>
                <c:ptCount val="6"/>
                <c:pt idx="0">
                  <c:v>1.5738636363636365</c:v>
                </c:pt>
                <c:pt idx="1">
                  <c:v>1.4289017341040462</c:v>
                </c:pt>
                <c:pt idx="2">
                  <c:v>1.6954624781849912</c:v>
                </c:pt>
                <c:pt idx="3">
                  <c:v>1.5807453416149069</c:v>
                </c:pt>
                <c:pt idx="4">
                  <c:v>1.6425414364640885</c:v>
                </c:pt>
                <c:pt idx="5">
                  <c:v>1.5856291883842144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Agency'!$A$161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Agency'!$AO$3:$AZ$3</c15:sqref>
                  </c15:fullRef>
                </c:ext>
              </c:extLst>
              <c:f>'Full Agency'!$AO$3:$AY$3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Agency'!$AO$161:$AZ$161</c15:sqref>
                  </c15:fullRef>
                </c:ext>
              </c:extLst>
              <c:f>'Full Agency'!$AO$161:$AY$161</c:f>
              <c:numCache>
                <c:formatCode>0.0</c:formatCode>
                <c:ptCount val="6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3.41</c:v>
                </c:pt>
                <c:pt idx="4">
                  <c:v>3.8369565217391304</c:v>
                </c:pt>
                <c:pt idx="5">
                  <c:v>4.1105263157894738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54080"/>
        <c:axId val="249754472"/>
      </c:lineChart>
      <c:dateAx>
        <c:axId val="2497540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4472"/>
        <c:crosses val="autoZero"/>
        <c:auto val="1"/>
        <c:lblOffset val="100"/>
        <c:baseTimeUnit val="months"/>
      </c:dateAx>
      <c:valAx>
        <c:axId val="2497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APE/ Manpower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Agency'!$A$164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Agency'!$AO$164:$AZ$164</c15:sqref>
                  </c15:fullRef>
                </c:ext>
              </c:extLst>
              <c:f>'Full Agency'!$AO$164:$AY$164</c:f>
              <c:numCache>
                <c:formatCode>0.0</c:formatCode>
                <c:ptCount val="6"/>
                <c:pt idx="0">
                  <c:v>1.2482554585152839</c:v>
                </c:pt>
                <c:pt idx="1">
                  <c:v>3.5449674483184199</c:v>
                </c:pt>
                <c:pt idx="2">
                  <c:v>5.1384393063583813</c:v>
                </c:pt>
                <c:pt idx="3">
                  <c:v>5.1251692100538593</c:v>
                </c:pt>
                <c:pt idx="4">
                  <c:v>6.4828723404255317</c:v>
                </c:pt>
                <c:pt idx="5">
                  <c:v>5.2279422604422603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Agency'!$A$165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Agency'!$AO$165:$AZ$165</c15:sqref>
                  </c15:fullRef>
                </c:ext>
              </c:extLst>
              <c:f>'Full Agency'!$AO$165:$AY$165</c:f>
              <c:numCache>
                <c:formatCode>0.0</c:formatCode>
                <c:ptCount val="6"/>
                <c:pt idx="0">
                  <c:v>3.1302590567327409</c:v>
                </c:pt>
                <c:pt idx="1">
                  <c:v>4.3030689655172454</c:v>
                </c:pt>
                <c:pt idx="2">
                  <c:v>6.7249305222807854</c:v>
                </c:pt>
                <c:pt idx="3">
                  <c:v>6.2402511874825422</c:v>
                </c:pt>
                <c:pt idx="4">
                  <c:v>5.6053071798667657</c:v>
                </c:pt>
                <c:pt idx="5">
                  <c:v>6.6320038868494926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Agency'!$A$166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'Full Agency'!$AO$148:$AZ$148</c15:sqref>
                  </c15:fullRef>
                </c:ext>
              </c:extLst>
              <c:f>'Full Agency'!$AO$148:$AY$148</c:f>
              <c:numCache>
                <c:formatCode>mmm\-yy</c:formatCode>
                <c:ptCount val="6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Agency'!$AO$166:$AZ$166</c15:sqref>
                  </c15:fullRef>
                </c:ext>
              </c:extLst>
              <c:f>'Full Agency'!$AO$166:$AY$166</c:f>
              <c:numCache>
                <c:formatCode>0.0</c:formatCode>
                <c:ptCount val="6"/>
                <c:pt idx="0">
                  <c:v>34.69711724137931</c:v>
                </c:pt>
                <c:pt idx="1">
                  <c:v>65.660513986014067</c:v>
                </c:pt>
                <c:pt idx="2">
                  <c:v>70.530139860139869</c:v>
                </c:pt>
                <c:pt idx="3">
                  <c:v>64.215544117647212</c:v>
                </c:pt>
                <c:pt idx="4">
                  <c:v>63.566717557251906</c:v>
                </c:pt>
                <c:pt idx="5">
                  <c:v>74.057187499999998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56432"/>
        <c:axId val="249756824"/>
      </c:lineChart>
      <c:dateAx>
        <c:axId val="2497564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6824"/>
        <c:crosses val="autoZero"/>
        <c:auto val="1"/>
        <c:lblOffset val="100"/>
        <c:baseTimeUnit val="months"/>
      </c:dateAx>
      <c:valAx>
        <c:axId val="2497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 by Segmentation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Chart!$A$20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Chart!$B$3:$M$3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Chart!$B$20:$M$20</c:f>
              <c:numCache>
                <c:formatCode>0%</c:formatCode>
                <c:ptCount val="12"/>
                <c:pt idx="0">
                  <c:v>0.27737092188776435</c:v>
                </c:pt>
                <c:pt idx="1">
                  <c:v>0.30317266011096422</c:v>
                </c:pt>
                <c:pt idx="2">
                  <c:v>0.2942695060606732</c:v>
                </c:pt>
                <c:pt idx="3">
                  <c:v>0.3110309011275797</c:v>
                </c:pt>
                <c:pt idx="4">
                  <c:v>0.29276843646732209</c:v>
                </c:pt>
                <c:pt idx="5">
                  <c:v>0.21138096686100569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Chart!$A$21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Chart!$B$3:$M$3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Chart!$B$21:$M$21</c:f>
              <c:numCache>
                <c:formatCode>0%</c:formatCode>
                <c:ptCount val="12"/>
                <c:pt idx="0">
                  <c:v>0.63728379028386528</c:v>
                </c:pt>
                <c:pt idx="1">
                  <c:v>0.53722225751095753</c:v>
                </c:pt>
                <c:pt idx="2">
                  <c:v>0.60781860755269124</c:v>
                </c:pt>
                <c:pt idx="3">
                  <c:v>0.52461276741245388</c:v>
                </c:pt>
                <c:pt idx="4">
                  <c:v>0.56505400955159435</c:v>
                </c:pt>
                <c:pt idx="5">
                  <c:v>0.69678690053623549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Chart!$A$22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Chart!$B$3:$M$3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Chart!$B$22:$M$22</c:f>
              <c:numCache>
                <c:formatCode>0%</c:formatCode>
                <c:ptCount val="12"/>
                <c:pt idx="0">
                  <c:v>8.53452878283706E-2</c:v>
                </c:pt>
                <c:pt idx="1">
                  <c:v>0.10585924429535361</c:v>
                </c:pt>
                <c:pt idx="2">
                  <c:v>7.1018761193157892E-2</c:v>
                </c:pt>
                <c:pt idx="3">
                  <c:v>8.285018381170639E-2</c:v>
                </c:pt>
                <c:pt idx="4">
                  <c:v>0.10142818426332703</c:v>
                </c:pt>
                <c:pt idx="5">
                  <c:v>6.7900363727800617E-2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753688"/>
        <c:axId val="249758000"/>
      </c:barChart>
      <c:dateAx>
        <c:axId val="249753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8000"/>
        <c:crosses val="autoZero"/>
        <c:auto val="1"/>
        <c:lblOffset val="100"/>
        <c:baseTimeUnit val="months"/>
      </c:dateAx>
      <c:valAx>
        <c:axId val="249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APE by Segmentation - South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Chart!$S$20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Chart!$T$3:$AE$3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Chart!$T$20:$AE$20</c:f>
              <c:numCache>
                <c:formatCode>0%</c:formatCode>
                <c:ptCount val="12"/>
                <c:pt idx="0">
                  <c:v>0.25789815778108333</c:v>
                </c:pt>
                <c:pt idx="1">
                  <c:v>0.25883376546456754</c:v>
                </c:pt>
                <c:pt idx="2">
                  <c:v>0.32708649612047574</c:v>
                </c:pt>
                <c:pt idx="3">
                  <c:v>0.36016334378982318</c:v>
                </c:pt>
                <c:pt idx="4">
                  <c:v>0.4582438222955269</c:v>
                </c:pt>
                <c:pt idx="5">
                  <c:v>0.36533477925620794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Chart!$S$21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Chart!$T$3:$AE$3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Chart!$T$21:$AE$21</c:f>
              <c:numCache>
                <c:formatCode>0%</c:formatCode>
                <c:ptCount val="12"/>
                <c:pt idx="0">
                  <c:v>0.43406728686092139</c:v>
                </c:pt>
                <c:pt idx="1">
                  <c:v>0.36851549210742518</c:v>
                </c:pt>
                <c:pt idx="2">
                  <c:v>0.36163537986827327</c:v>
                </c:pt>
                <c:pt idx="3">
                  <c:v>0.33947107421529898</c:v>
                </c:pt>
                <c:pt idx="4">
                  <c:v>0.33066798854429724</c:v>
                </c:pt>
                <c:pt idx="5">
                  <c:v>0.37864260089277929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Chart!$S$22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Chart!$T$3:$AE$3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Chart!$T$22:$AE$22</c:f>
              <c:numCache>
                <c:formatCode>0%</c:formatCode>
                <c:ptCount val="12"/>
                <c:pt idx="0">
                  <c:v>0.30803455535799518</c:v>
                </c:pt>
                <c:pt idx="1">
                  <c:v>0.34683007061137255</c:v>
                </c:pt>
                <c:pt idx="2">
                  <c:v>0.28920815904743385</c:v>
                </c:pt>
                <c:pt idx="3">
                  <c:v>0.26643430688055858</c:v>
                </c:pt>
                <c:pt idx="4">
                  <c:v>0.19560240554367775</c:v>
                </c:pt>
                <c:pt idx="5">
                  <c:v>0.24775374841202039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585272"/>
        <c:axId val="280584488"/>
      </c:barChart>
      <c:dateAx>
        <c:axId val="2805852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4488"/>
        <c:crosses val="autoZero"/>
        <c:auto val="1"/>
        <c:lblOffset val="100"/>
        <c:baseTimeUnit val="months"/>
      </c:dateAx>
      <c:valAx>
        <c:axId val="2805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Manpower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Chart!$A$43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Chart!$B$42:$M$42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Chart!$B$43:$M$43</c:f>
              <c:numCache>
                <c:formatCode>#,##0</c:formatCode>
                <c:ptCount val="12"/>
                <c:pt idx="0">
                  <c:v>6810</c:v>
                </c:pt>
                <c:pt idx="1">
                  <c:v>6667</c:v>
                </c:pt>
                <c:pt idx="2">
                  <c:v>5243</c:v>
                </c:pt>
                <c:pt idx="3">
                  <c:v>4730</c:v>
                </c:pt>
                <c:pt idx="4" formatCode="_(* #,##0_);_(* \(#,##0\);_(* &quot;-&quot;??_);_(@_)">
                  <c:v>4944</c:v>
                </c:pt>
                <c:pt idx="5" formatCode="_(* #,##0_);_(* \(#,##0\);_(* &quot;-&quot;??_);_(@_)">
                  <c:v>5524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Chart!$A$44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Chart!$B$42:$M$42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Chart!$B$44:$M$44</c:f>
              <c:numCache>
                <c:formatCode>#,##0</c:formatCode>
                <c:ptCount val="12"/>
                <c:pt idx="0">
                  <c:v>3220</c:v>
                </c:pt>
                <c:pt idx="1">
                  <c:v>2564</c:v>
                </c:pt>
                <c:pt idx="2">
                  <c:v>2534</c:v>
                </c:pt>
                <c:pt idx="3">
                  <c:v>2327</c:v>
                </c:pt>
                <c:pt idx="4" formatCode="_(* #,##0_);_(* \(#,##0\);_(* &quot;-&quot;??_);_(@_)">
                  <c:v>2436</c:v>
                </c:pt>
                <c:pt idx="5" formatCode="_(* #,##0_);_(* \(#,##0\);_(* &quot;-&quot;??_);_(@_)">
                  <c:v>2491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578216"/>
        <c:axId val="280584880"/>
      </c:barChart>
      <c:dateAx>
        <c:axId val="2805782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84880"/>
        <c:crosses val="autoZero"/>
        <c:auto val="1"/>
        <c:lblOffset val="100"/>
        <c:baseTimeUnit val="months"/>
      </c:dateAx>
      <c:valAx>
        <c:axId val="2805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 - Growth vs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Chart!$A$60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Chart!$B$60:$N$60</c15:sqref>
                  </c15:fullRef>
                </c:ext>
              </c:extLst>
              <c:f>(Chart!$B$60:$F$60,Chart!$N$60)</c:f>
              <c:numCache>
                <c:formatCode>#,##0</c:formatCode>
                <c:ptCount val="6"/>
                <c:pt idx="0">
                  <c:v>13431.969839999998</c:v>
                </c:pt>
                <c:pt idx="1">
                  <c:v>20257.13140000002</c:v>
                </c:pt>
                <c:pt idx="2">
                  <c:v>30613.277000000002</c:v>
                </c:pt>
                <c:pt idx="3">
                  <c:v>26920.538300000022</c:v>
                </c:pt>
                <c:pt idx="4">
                  <c:v>22956.976999999999</c:v>
                </c:pt>
                <c:pt idx="5" formatCode="_(* #,##0_);_(* \(#,##0\);_(* &quot;-&quot;??_);_(@_)">
                  <c:v>142380.26254000003</c:v>
                </c:pt>
              </c:numCache>
            </c:numRef>
          </c:val>
        </c:ser>
        <c:ser>
          <c:idx val="1"/>
          <c:order val="1"/>
          <c:tx>
            <c:strRef>
              <c:f>Chart!$A$61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Chart!$B$61:$N$61</c15:sqref>
                  </c15:fullRef>
                </c:ext>
              </c:extLst>
              <c:f>(Chart!$B$61:$F$61,Chart!$N$61)</c:f>
              <c:numCache>
                <c:formatCode>#,##0</c:formatCode>
                <c:ptCount val="6"/>
                <c:pt idx="0">
                  <c:v>13255.832900000001</c:v>
                </c:pt>
                <c:pt idx="1">
                  <c:v>21455.887900000012</c:v>
                </c:pt>
                <c:pt idx="2">
                  <c:v>27891.589999999997</c:v>
                </c:pt>
                <c:pt idx="3">
                  <c:v>24537.054000000022</c:v>
                </c:pt>
                <c:pt idx="4">
                  <c:v>31455.850999999999</c:v>
                </c:pt>
                <c:pt idx="5" formatCode="_(* #,##0_);_(* \(#,##0\);_(* &quot;-&quot;??_);_(@_)">
                  <c:v>149842.42080000002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578608"/>
        <c:axId val="280579000"/>
      </c:barChart>
      <c:lineChart>
        <c:grouping val="standard"/>
        <c:varyColors val="0"/>
        <c:ser>
          <c:idx val="2"/>
          <c:order val="2"/>
          <c:tx>
            <c:strRef>
              <c:f>Chart!$A$65</c:f>
              <c:strCache>
                <c:ptCount val="1"/>
                <c:pt idx="0">
                  <c:v>North growth vs '16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Chart!$B$65:$N$65</c15:sqref>
                  </c15:fullRef>
                </c:ext>
              </c:extLst>
              <c:f>(Chart!$B$65:$F$65,Chart!$N$65)</c:f>
              <c:numCache>
                <c:formatCode>0%</c:formatCode>
                <c:ptCount val="6"/>
                <c:pt idx="0">
                  <c:v>0.83630012582894797</c:v>
                </c:pt>
                <c:pt idx="1">
                  <c:v>1.8749195980026472</c:v>
                </c:pt>
                <c:pt idx="2">
                  <c:v>0.86482535535252669</c:v>
                </c:pt>
                <c:pt idx="3">
                  <c:v>1.1410441326224654</c:v>
                </c:pt>
                <c:pt idx="4">
                  <c:v>0.5060348385955713</c:v>
                </c:pt>
                <c:pt idx="5">
                  <c:v>0.70249276203659683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Chart!$A$66</c:f>
              <c:strCache>
                <c:ptCount val="1"/>
                <c:pt idx="0">
                  <c:v>South growth vs '16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Chart!$B$66:$N$66</c15:sqref>
                  </c15:fullRef>
                </c:ext>
              </c:extLst>
              <c:f>(Chart!$B$66:$F$66,Chart!$N$66)</c:f>
              <c:numCache>
                <c:formatCode>0%</c:formatCode>
                <c:ptCount val="6"/>
                <c:pt idx="0">
                  <c:v>1.1703930844929489</c:v>
                </c:pt>
                <c:pt idx="1">
                  <c:v>2.0926862115001521</c:v>
                </c:pt>
                <c:pt idx="2">
                  <c:v>0.55407695924293088</c:v>
                </c:pt>
                <c:pt idx="3">
                  <c:v>0.32947607498824683</c:v>
                </c:pt>
                <c:pt idx="4">
                  <c:v>1.2703399944795883</c:v>
                </c:pt>
                <c:pt idx="5">
                  <c:v>0.85255463498155448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Chart!$A$67</c:f>
              <c:strCache>
                <c:ptCount val="1"/>
                <c:pt idx="0">
                  <c:v>GVL growth vs '16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(Chart!$B$55:$F$55,Chart!$N$55)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Chart!$B$67:$N$67</c15:sqref>
                  </c15:fullRef>
                </c:ext>
              </c:extLst>
              <c:f>(Chart!$B$67:$F$67,Chart!$N$67)</c:f>
              <c:numCache>
                <c:formatCode>0%</c:formatCode>
                <c:ptCount val="6"/>
                <c:pt idx="0">
                  <c:v>0.98832342626181635</c:v>
                </c:pt>
                <c:pt idx="1">
                  <c:v>1.982957817021386</c:v>
                </c:pt>
                <c:pt idx="2">
                  <c:v>0.70252783952177378</c:v>
                </c:pt>
                <c:pt idx="3">
                  <c:v>0.6583314467560859</c:v>
                </c:pt>
                <c:pt idx="4">
                  <c:v>0.86995611268240647</c:v>
                </c:pt>
                <c:pt idx="5">
                  <c:v>0.77627120218168777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79784"/>
        <c:axId val="280579392"/>
      </c:lineChart>
      <c:catAx>
        <c:axId val="28057860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9000"/>
        <c:crosses val="autoZero"/>
        <c:auto val="1"/>
        <c:lblAlgn val="ctr"/>
        <c:lblOffset val="100"/>
        <c:noMultiLvlLbl val="1"/>
      </c:catAx>
      <c:valAx>
        <c:axId val="280579000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8608"/>
        <c:crosses val="autoZero"/>
        <c:crossBetween val="between"/>
      </c:valAx>
      <c:valAx>
        <c:axId val="280579392"/>
        <c:scaling>
          <c:orientation val="minMax"/>
          <c:max val="2.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579784"/>
        <c:crosses val="max"/>
        <c:crossBetween val="between"/>
        <c:majorUnit val="0.5"/>
      </c:valAx>
      <c:catAx>
        <c:axId val="28057978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805793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36526</xdr:colOff>
      <xdr:row>46</xdr:row>
      <xdr:rowOff>9119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9175"/>
          <a:ext cx="12590476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126</xdr:row>
      <xdr:rowOff>152398</xdr:rowOff>
    </xdr:from>
    <xdr:to>
      <xdr:col>30</xdr:col>
      <xdr:colOff>0</xdr:colOff>
      <xdr:row>141</xdr:row>
      <xdr:rowOff>178593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79381</xdr:colOff>
      <xdr:row>167</xdr:row>
      <xdr:rowOff>4232</xdr:rowOff>
    </xdr:from>
    <xdr:to>
      <xdr:col>29</xdr:col>
      <xdr:colOff>375707</xdr:colOff>
      <xdr:row>181</xdr:row>
      <xdr:rowOff>169331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624429</xdr:colOff>
      <xdr:row>167</xdr:row>
      <xdr:rowOff>4232</xdr:rowOff>
    </xdr:from>
    <xdr:to>
      <xdr:col>37</xdr:col>
      <xdr:colOff>381004</xdr:colOff>
      <xdr:row>181</xdr:row>
      <xdr:rowOff>169331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74097</xdr:colOff>
      <xdr:row>182</xdr:row>
      <xdr:rowOff>78314</xdr:rowOff>
    </xdr:from>
    <xdr:to>
      <xdr:col>29</xdr:col>
      <xdr:colOff>370423</xdr:colOff>
      <xdr:row>197</xdr:row>
      <xdr:rowOff>52913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613847</xdr:colOff>
      <xdr:row>182</xdr:row>
      <xdr:rowOff>78312</xdr:rowOff>
    </xdr:from>
    <xdr:to>
      <xdr:col>37</xdr:col>
      <xdr:colOff>370422</xdr:colOff>
      <xdr:row>197</xdr:row>
      <xdr:rowOff>52911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300036</xdr:colOff>
      <xdr:row>23</xdr:row>
      <xdr:rowOff>38099</xdr:rowOff>
    </xdr:from>
    <xdr:to>
      <xdr:col>10</xdr:col>
      <xdr:colOff>514349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604836</xdr:colOff>
      <xdr:row>22</xdr:row>
      <xdr:rowOff>190499</xdr:rowOff>
    </xdr:from>
    <xdr:to>
      <xdr:col>26</xdr:col>
      <xdr:colOff>209549</xdr:colOff>
      <xdr:row>38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80961</xdr:colOff>
      <xdr:row>38</xdr:row>
      <xdr:rowOff>133349</xdr:rowOff>
    </xdr:from>
    <xdr:to>
      <xdr:col>26</xdr:col>
      <xdr:colOff>295274</xdr:colOff>
      <xdr:row>53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90487</xdr:colOff>
      <xdr:row>55</xdr:row>
      <xdr:rowOff>9525</xdr:rowOff>
    </xdr:from>
    <xdr:to>
      <xdr:col>25</xdr:col>
      <xdr:colOff>395287</xdr:colOff>
      <xdr:row>69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90487</xdr:colOff>
      <xdr:row>70</xdr:row>
      <xdr:rowOff>57150</xdr:rowOff>
    </xdr:from>
    <xdr:to>
      <xdr:col>25</xdr:col>
      <xdr:colOff>395287</xdr:colOff>
      <xdr:row>84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78441</xdr:colOff>
      <xdr:row>85</xdr:row>
      <xdr:rowOff>156882</xdr:rowOff>
    </xdr:from>
    <xdr:to>
      <xdr:col>26</xdr:col>
      <xdr:colOff>173692</xdr:colOff>
      <xdr:row>100</xdr:row>
      <xdr:rowOff>77881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224120</xdr:colOff>
      <xdr:row>8</xdr:row>
      <xdr:rowOff>78441</xdr:rowOff>
    </xdr:from>
    <xdr:to>
      <xdr:col>36</xdr:col>
      <xdr:colOff>21517</xdr:colOff>
      <xdr:row>11</xdr:row>
      <xdr:rowOff>336176</xdr:rowOff>
    </xdr:to>
    <xdr:sp macro="" textlink="">
      <xdr:nvSpPr>
        <xdr:cNvPr id="9" name="Rectangle 8"/>
        <xdr:cNvSpPr/>
      </xdr:nvSpPr>
      <xdr:spPr>
        <a:xfrm>
          <a:off x="24944296" y="2879912"/>
          <a:ext cx="1097280" cy="1467970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0</xdr:colOff>
      <xdr:row>14</xdr:row>
      <xdr:rowOff>0</xdr:rowOff>
    </xdr:from>
    <xdr:to>
      <xdr:col>38</xdr:col>
      <xdr:colOff>168088</xdr:colOff>
      <xdr:row>35</xdr:row>
      <xdr:rowOff>110937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168090</xdr:colOff>
      <xdr:row>6</xdr:row>
      <xdr:rowOff>56030</xdr:rowOff>
    </xdr:from>
    <xdr:to>
      <xdr:col>34</xdr:col>
      <xdr:colOff>1154207</xdr:colOff>
      <xdr:row>7</xdr:row>
      <xdr:rowOff>381001</xdr:rowOff>
    </xdr:to>
    <xdr:sp macro="" textlink="">
      <xdr:nvSpPr>
        <xdr:cNvPr id="11" name="Rectangle 10"/>
        <xdr:cNvSpPr/>
      </xdr:nvSpPr>
      <xdr:spPr>
        <a:xfrm>
          <a:off x="23588384" y="2050677"/>
          <a:ext cx="986117" cy="728383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224120</xdr:colOff>
      <xdr:row>3</xdr:row>
      <xdr:rowOff>56031</xdr:rowOff>
    </xdr:from>
    <xdr:to>
      <xdr:col>36</xdr:col>
      <xdr:colOff>21517</xdr:colOff>
      <xdr:row>5</xdr:row>
      <xdr:rowOff>369794</xdr:rowOff>
    </xdr:to>
    <xdr:sp macro="" textlink="">
      <xdr:nvSpPr>
        <xdr:cNvPr id="12" name="Rectangle 11"/>
        <xdr:cNvSpPr/>
      </xdr:nvSpPr>
      <xdr:spPr>
        <a:xfrm>
          <a:off x="24944296" y="840443"/>
          <a:ext cx="1097280" cy="1120586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0.04514</cdr:y>
    </cdr:from>
    <cdr:to>
      <cdr:x>0.09375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23825"/>
          <a:ext cx="428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0.87396</cdr:x>
      <cdr:y>0.07986</cdr:y>
    </cdr:from>
    <cdr:to>
      <cdr:x>0.98333</cdr:x>
      <cdr:y>0.33681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95738" y="219075"/>
          <a:ext cx="500062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Growth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126</xdr:row>
      <xdr:rowOff>152398</xdr:rowOff>
    </xdr:from>
    <xdr:to>
      <xdr:col>30</xdr:col>
      <xdr:colOff>0</xdr:colOff>
      <xdr:row>141</xdr:row>
      <xdr:rowOff>178593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79381</xdr:colOff>
      <xdr:row>167</xdr:row>
      <xdr:rowOff>4232</xdr:rowOff>
    </xdr:from>
    <xdr:to>
      <xdr:col>29</xdr:col>
      <xdr:colOff>375707</xdr:colOff>
      <xdr:row>181</xdr:row>
      <xdr:rowOff>169331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624429</xdr:colOff>
      <xdr:row>167</xdr:row>
      <xdr:rowOff>4232</xdr:rowOff>
    </xdr:from>
    <xdr:to>
      <xdr:col>37</xdr:col>
      <xdr:colOff>381004</xdr:colOff>
      <xdr:row>181</xdr:row>
      <xdr:rowOff>169331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74097</xdr:colOff>
      <xdr:row>182</xdr:row>
      <xdr:rowOff>78314</xdr:rowOff>
    </xdr:from>
    <xdr:to>
      <xdr:col>29</xdr:col>
      <xdr:colOff>370423</xdr:colOff>
      <xdr:row>197</xdr:row>
      <xdr:rowOff>52913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613847</xdr:colOff>
      <xdr:row>182</xdr:row>
      <xdr:rowOff>78312</xdr:rowOff>
    </xdr:from>
    <xdr:to>
      <xdr:col>37</xdr:col>
      <xdr:colOff>370422</xdr:colOff>
      <xdr:row>197</xdr:row>
      <xdr:rowOff>52911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0/Production_201610_valu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Agency%20Business%20Plan%202016%20-%202021_Master%20file%20(2016%2003%2022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0600\Downloads\DailySaleReport_20161102_gvla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Copy%20of%20APE_201610%20by%20Channel%20-%20(v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gency%20Performance%20by%20Segmentation_2015_201707_khongdungnu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1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9/Chart%20201609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gent%20data%20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Agency%20Sales%20Plan_2017%202022%20(Sept%2020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1%203%20%20GVL%20Agency%20Sales%20Plan_2017%202022_working%20file%20(22%20July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0/Banca%20Monthly%20Performance%20Tracking_2016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0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610"/>
    </sheetNames>
    <sheetDataSet>
      <sheetData sheetId="0"/>
      <sheetData sheetId="1">
        <row r="10">
          <cell r="M10">
            <v>14753.534</v>
          </cell>
        </row>
        <row r="14">
          <cell r="M14">
            <v>5413.5510000000004</v>
          </cell>
        </row>
        <row r="18">
          <cell r="M18">
            <v>4617.2500601900001</v>
          </cell>
        </row>
        <row r="22">
          <cell r="M22">
            <v>50472.66090019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ranch Office"/>
      <sheetName val="BD Headcount"/>
      <sheetName val="Sheet1"/>
      <sheetName val="Summary Plan"/>
      <sheetName val="Monthly Summary"/>
      <sheetName val="Assumption"/>
      <sheetName val="Small GA Plan"/>
      <sheetName val="Mid GA Plan"/>
      <sheetName val="Yearly Model"/>
      <sheetName val="GA-S tenure"/>
      <sheetName val="GA-M tenure"/>
      <sheetName val="Tenure Model"/>
      <sheetName val="GA-S_tmp"/>
      <sheetName val="GA-M_tmp"/>
      <sheetName val="GA-B_tmp"/>
      <sheetName val="Sheet2"/>
    </sheetNames>
    <sheetDataSet>
      <sheetData sheetId="0"/>
      <sheetData sheetId="1"/>
      <sheetData sheetId="2"/>
      <sheetData sheetId="3"/>
      <sheetData sheetId="4"/>
      <sheetData sheetId="5">
        <row r="95">
          <cell r="C95">
            <v>12961.262697694023</v>
          </cell>
        </row>
      </sheetData>
      <sheetData sheetId="6"/>
      <sheetData sheetId="7"/>
      <sheetData sheetId="8"/>
      <sheetData sheetId="9">
        <row r="5">
          <cell r="C5">
            <v>4117</v>
          </cell>
          <cell r="H5">
            <v>4183.8</v>
          </cell>
          <cell r="K5">
            <v>622.55999999999995</v>
          </cell>
          <cell r="M5">
            <v>809.32799999999997</v>
          </cell>
          <cell r="O5">
            <v>12961.262697694023</v>
          </cell>
        </row>
        <row r="6">
          <cell r="H6">
            <v>3971.42</v>
          </cell>
          <cell r="K6">
            <v>611.64149999999995</v>
          </cell>
          <cell r="M6">
            <v>795.13394999999991</v>
          </cell>
          <cell r="O6">
            <v>13516.800264277199</v>
          </cell>
        </row>
        <row r="7">
          <cell r="H7">
            <v>4074.8496</v>
          </cell>
          <cell r="K7">
            <v>1287.4031359999999</v>
          </cell>
          <cell r="M7">
            <v>1931.1047039999999</v>
          </cell>
          <cell r="O7">
            <v>33084.871093555972</v>
          </cell>
        </row>
        <row r="8">
          <cell r="H8">
            <v>4242.9598879999994</v>
          </cell>
          <cell r="K8">
            <v>1247.6714231999997</v>
          </cell>
          <cell r="M8">
            <v>1871.5071347999997</v>
          </cell>
          <cell r="O8">
            <v>32751.374858999996</v>
          </cell>
        </row>
        <row r="9">
          <cell r="H9">
            <v>4420.778044319999</v>
          </cell>
          <cell r="K9">
            <v>1386.1980691711997</v>
          </cell>
          <cell r="M9">
            <v>2079.2971037567995</v>
          </cell>
          <cell r="O9">
            <v>36387.699315743994</v>
          </cell>
        </row>
        <row r="10">
          <cell r="H10">
            <v>4602.2362034447997</v>
          </cell>
          <cell r="K10">
            <v>1579.0274933588396</v>
          </cell>
          <cell r="M10">
            <v>2368.5412400382593</v>
          </cell>
          <cell r="O10">
            <v>41449.471700669535</v>
          </cell>
        </row>
        <row r="11">
          <cell r="D11">
            <v>40</v>
          </cell>
          <cell r="E11">
            <v>626.03529033919995</v>
          </cell>
          <cell r="H11">
            <v>4762.0255114050715</v>
          </cell>
          <cell r="J11">
            <v>0.32</v>
          </cell>
          <cell r="K11">
            <v>1498.2818743759797</v>
          </cell>
          <cell r="M11">
            <v>2397.2509990015674</v>
          </cell>
          <cell r="O11">
            <v>43150.517982028214</v>
          </cell>
        </row>
        <row r="12">
          <cell r="D12">
            <v>40</v>
          </cell>
          <cell r="E12">
            <v>649.23529033919999</v>
          </cell>
          <cell r="H12">
            <v>4927.437995489714</v>
          </cell>
          <cell r="J12">
            <v>0.32</v>
          </cell>
          <cell r="K12">
            <v>1550.3141611031658</v>
          </cell>
          <cell r="M12">
            <v>2480.5026577650656</v>
          </cell>
          <cell r="O12">
            <v>44649.047839771178</v>
          </cell>
        </row>
        <row r="13">
          <cell r="D13">
            <v>40</v>
          </cell>
          <cell r="E13">
            <v>672.43529033919992</v>
          </cell>
          <cell r="H13">
            <v>5097.8551063250452</v>
          </cell>
          <cell r="J13">
            <v>0.35</v>
          </cell>
          <cell r="K13">
            <v>1754.4262928175829</v>
          </cell>
          <cell r="M13">
            <v>2807.0820685081326</v>
          </cell>
          <cell r="O13">
            <v>50527.47723314639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nel"/>
      <sheetName val="Region"/>
      <sheetName val="Zone"/>
      <sheetName val="Office"/>
      <sheetName val="Team"/>
      <sheetName val="Branch"/>
      <sheetName val="Unit"/>
      <sheetName val="Sheet1"/>
      <sheetName val="Details"/>
    </sheetNames>
    <sheetDataSet>
      <sheetData sheetId="0">
        <row r="15">
          <cell r="AI15">
            <v>4767705000</v>
          </cell>
        </row>
        <row r="18">
          <cell r="AI18">
            <v>105587000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FYP_AWG"/>
      <sheetName val="SUM"/>
      <sheetName val="TOT_MOF"/>
      <sheetName val="APE_AWG"/>
      <sheetName val="TOT_RO"/>
      <sheetName val="AGN"/>
      <sheetName val="AGN_BAN"/>
      <sheetName val="BAN"/>
      <sheetName val="TCA"/>
      <sheetName val="BRO"/>
      <sheetName val="ESF"/>
      <sheetName val="MUL"/>
      <sheetName val="GIR"/>
      <sheetName val="SCB"/>
      <sheetName val="TCB"/>
      <sheetName val="BCB"/>
      <sheetName val="EXIM"/>
      <sheetName val="TOT_BAN"/>
    </sheetNames>
    <sheetDataSet>
      <sheetData sheetId="0"/>
      <sheetData sheetId="1"/>
      <sheetData sheetId="2">
        <row r="21">
          <cell r="L21">
            <v>15.292055969999977</v>
          </cell>
        </row>
        <row r="22">
          <cell r="L22">
            <v>42.306600000000003</v>
          </cell>
        </row>
        <row r="23">
          <cell r="L23">
            <v>555.65778847999934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ull Agency"/>
      <sheetName val="Agency North"/>
      <sheetName val="Agency South"/>
      <sheetName val="Chart"/>
      <sheetName val="GEN Lion GVL"/>
      <sheetName val="GEN Lion North"/>
      <sheetName val="GEN Lion South"/>
      <sheetName val="North"/>
      <sheetName val="South"/>
      <sheetName val="Total Agency"/>
      <sheetName val="Plan Agency North"/>
      <sheetName val="Plan Agency South"/>
      <sheetName val="Plan Yearly Summary"/>
      <sheetName val="Assumption"/>
    </sheetNames>
    <sheetDataSet>
      <sheetData sheetId="0"/>
      <sheetData sheetId="1">
        <row r="2">
          <cell r="A2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>
        <row r="71">
          <cell r="K71">
            <v>421</v>
          </cell>
        </row>
      </sheetData>
      <sheetData sheetId="2">
        <row r="37">
          <cell r="J37">
            <v>761</v>
          </cell>
          <cell r="K37">
            <v>122</v>
          </cell>
        </row>
        <row r="38">
          <cell r="J38">
            <v>253</v>
          </cell>
          <cell r="K38">
            <v>54</v>
          </cell>
        </row>
        <row r="43">
          <cell r="J43">
            <v>761</v>
          </cell>
        </row>
        <row r="44">
          <cell r="J44">
            <v>10</v>
          </cell>
        </row>
        <row r="45">
          <cell r="J45">
            <v>4</v>
          </cell>
        </row>
        <row r="46">
          <cell r="J46">
            <v>18</v>
          </cell>
        </row>
        <row r="47">
          <cell r="J47">
            <v>90</v>
          </cell>
        </row>
        <row r="48">
          <cell r="J48">
            <v>253</v>
          </cell>
        </row>
        <row r="49">
          <cell r="J49">
            <v>4</v>
          </cell>
        </row>
        <row r="50">
          <cell r="J50">
            <v>1</v>
          </cell>
        </row>
        <row r="51">
          <cell r="J51">
            <v>8</v>
          </cell>
        </row>
        <row r="52">
          <cell r="J52">
            <v>41</v>
          </cell>
        </row>
      </sheetData>
      <sheetData sheetId="3">
        <row r="11">
          <cell r="AB11">
            <v>25</v>
          </cell>
        </row>
        <row r="12">
          <cell r="AB12">
            <v>497.5</v>
          </cell>
        </row>
        <row r="13">
          <cell r="AB13">
            <v>269.5</v>
          </cell>
        </row>
        <row r="14">
          <cell r="AB14">
            <v>268</v>
          </cell>
        </row>
        <row r="15">
          <cell r="AB15">
            <v>177</v>
          </cell>
        </row>
        <row r="16">
          <cell r="AB16">
            <v>68</v>
          </cell>
        </row>
        <row r="17">
          <cell r="AB17">
            <v>149</v>
          </cell>
        </row>
        <row r="19">
          <cell r="AB19">
            <v>92</v>
          </cell>
        </row>
        <row r="20">
          <cell r="AB20">
            <v>139</v>
          </cell>
        </row>
        <row r="21">
          <cell r="AB21">
            <v>166</v>
          </cell>
        </row>
        <row r="22">
          <cell r="AB22">
            <v>88</v>
          </cell>
        </row>
        <row r="23">
          <cell r="AB23">
            <v>150.5</v>
          </cell>
        </row>
        <row r="24">
          <cell r="AB24">
            <v>123</v>
          </cell>
        </row>
        <row r="25">
          <cell r="AB25">
            <v>85.5</v>
          </cell>
        </row>
      </sheetData>
      <sheetData sheetId="4">
        <row r="8">
          <cell r="AB8">
            <v>523.58199999999999</v>
          </cell>
        </row>
        <row r="9">
          <cell r="AB9">
            <v>6519.5280000000203</v>
          </cell>
        </row>
        <row r="10">
          <cell r="AB10">
            <v>3823.0619999999999</v>
          </cell>
        </row>
        <row r="11">
          <cell r="AB11">
            <v>3671.5749999999998</v>
          </cell>
        </row>
        <row r="12">
          <cell r="AB12">
            <v>2984.922</v>
          </cell>
        </row>
        <row r="13">
          <cell r="AB13">
            <v>1052.402</v>
          </cell>
        </row>
        <row r="14">
          <cell r="AB14">
            <v>3182.1260000000002</v>
          </cell>
        </row>
        <row r="16">
          <cell r="AB16">
            <v>2638.56</v>
          </cell>
        </row>
        <row r="17">
          <cell r="AB17">
            <v>1977.643</v>
          </cell>
        </row>
        <row r="18">
          <cell r="AB18">
            <v>4009.319</v>
          </cell>
        </row>
        <row r="19">
          <cell r="AB19">
            <v>1506.9870000000001</v>
          </cell>
        </row>
        <row r="20">
          <cell r="AB20">
            <v>3897.5075000000002</v>
          </cell>
        </row>
        <row r="21">
          <cell r="AB21">
            <v>2571.761</v>
          </cell>
        </row>
        <row r="22">
          <cell r="AB22">
            <v>1759.1415</v>
          </cell>
        </row>
        <row r="27">
          <cell r="K27">
            <v>537.09</v>
          </cell>
          <cell r="N27">
            <v>0</v>
          </cell>
        </row>
        <row r="28">
          <cell r="K28">
            <v>6514.1230000000196</v>
          </cell>
          <cell r="N28">
            <v>0</v>
          </cell>
        </row>
        <row r="29">
          <cell r="K29">
            <v>3774.4920000000002</v>
          </cell>
          <cell r="N29">
            <v>0</v>
          </cell>
        </row>
        <row r="30">
          <cell r="K30">
            <v>3699.9609999999998</v>
          </cell>
          <cell r="N30">
            <v>0</v>
          </cell>
        </row>
        <row r="31">
          <cell r="K31">
            <v>2881.6950000000002</v>
          </cell>
          <cell r="N31">
            <v>1.635</v>
          </cell>
        </row>
        <row r="32">
          <cell r="K32">
            <v>1079.194</v>
          </cell>
          <cell r="N32">
            <v>434.5</v>
          </cell>
        </row>
        <row r="33">
          <cell r="K33">
            <v>3107.1460000000002</v>
          </cell>
          <cell r="N33">
            <v>3509.261</v>
          </cell>
        </row>
        <row r="34">
          <cell r="K34">
            <v>2419.4389999999999</v>
          </cell>
          <cell r="N34">
            <v>1418.3765000000001</v>
          </cell>
        </row>
        <row r="35">
          <cell r="K35">
            <v>1853.681</v>
          </cell>
          <cell r="N35">
            <v>0</v>
          </cell>
        </row>
        <row r="36">
          <cell r="K36">
            <v>3740.8420000000001</v>
          </cell>
          <cell r="N36">
            <v>652.572</v>
          </cell>
        </row>
        <row r="37">
          <cell r="K37">
            <v>1288.1099999999999</v>
          </cell>
          <cell r="N37">
            <v>0</v>
          </cell>
        </row>
        <row r="38">
          <cell r="K38">
            <v>3858.0965000000001</v>
          </cell>
          <cell r="N38">
            <v>6.4370000000000003</v>
          </cell>
        </row>
        <row r="39">
          <cell r="K39">
            <v>2585.4229999999998</v>
          </cell>
          <cell r="N39">
            <v>736.53399999999999</v>
          </cell>
        </row>
        <row r="40">
          <cell r="K40">
            <v>1761.9224999999999</v>
          </cell>
          <cell r="N40">
            <v>1256.731</v>
          </cell>
        </row>
      </sheetData>
      <sheetData sheetId="5">
        <row r="8">
          <cell r="AD8">
            <v>11</v>
          </cell>
        </row>
        <row r="9">
          <cell r="AD9">
            <v>345</v>
          </cell>
        </row>
        <row r="10">
          <cell r="AD10">
            <v>202</v>
          </cell>
        </row>
        <row r="11">
          <cell r="AD11">
            <v>179</v>
          </cell>
        </row>
        <row r="12">
          <cell r="AD12">
            <v>115</v>
          </cell>
        </row>
        <row r="13">
          <cell r="AD13">
            <v>47</v>
          </cell>
        </row>
        <row r="14">
          <cell r="AD14">
            <v>91</v>
          </cell>
        </row>
        <row r="16">
          <cell r="AD16">
            <v>31</v>
          </cell>
        </row>
        <row r="17">
          <cell r="AD17">
            <v>89</v>
          </cell>
        </row>
        <row r="18">
          <cell r="AD18">
            <v>99</v>
          </cell>
        </row>
        <row r="19">
          <cell r="AD19">
            <v>64</v>
          </cell>
        </row>
        <row r="20">
          <cell r="AD20">
            <v>65</v>
          </cell>
        </row>
        <row r="21">
          <cell r="AD21">
            <v>65</v>
          </cell>
        </row>
        <row r="22">
          <cell r="AD22">
            <v>63</v>
          </cell>
        </row>
      </sheetData>
      <sheetData sheetId="6">
        <row r="6">
          <cell r="AD6">
            <v>26</v>
          </cell>
        </row>
        <row r="7">
          <cell r="AD7">
            <v>881</v>
          </cell>
        </row>
        <row r="8">
          <cell r="AD8">
            <v>934</v>
          </cell>
        </row>
        <row r="9">
          <cell r="AD9">
            <v>1390</v>
          </cell>
        </row>
        <row r="10">
          <cell r="AD10">
            <v>1261</v>
          </cell>
        </row>
        <row r="11">
          <cell r="AD11">
            <v>530</v>
          </cell>
        </row>
        <row r="12">
          <cell r="AD12">
            <v>574</v>
          </cell>
        </row>
        <row r="14">
          <cell r="AD14">
            <v>67</v>
          </cell>
        </row>
        <row r="15">
          <cell r="AD15">
            <v>305</v>
          </cell>
        </row>
        <row r="16">
          <cell r="AD16">
            <v>329</v>
          </cell>
        </row>
        <row r="17">
          <cell r="AD17">
            <v>462</v>
          </cell>
        </row>
        <row r="18">
          <cell r="AD18">
            <v>571</v>
          </cell>
        </row>
        <row r="19">
          <cell r="AD19">
            <v>496</v>
          </cell>
        </row>
        <row r="20">
          <cell r="AD20">
            <v>582</v>
          </cell>
        </row>
        <row r="29">
          <cell r="Z29">
            <v>4438</v>
          </cell>
        </row>
        <row r="30">
          <cell r="Z30">
            <v>194</v>
          </cell>
        </row>
        <row r="31">
          <cell r="Z31">
            <v>67</v>
          </cell>
        </row>
        <row r="32">
          <cell r="Z32">
            <v>47</v>
          </cell>
        </row>
        <row r="33">
          <cell r="Z33">
            <v>210</v>
          </cell>
        </row>
        <row r="34">
          <cell r="Z34">
            <v>640</v>
          </cell>
        </row>
        <row r="35">
          <cell r="Z35">
            <v>2227</v>
          </cell>
        </row>
        <row r="36">
          <cell r="Z36">
            <v>91</v>
          </cell>
        </row>
        <row r="37">
          <cell r="Z37">
            <v>38</v>
          </cell>
        </row>
        <row r="38">
          <cell r="Z38">
            <v>13</v>
          </cell>
        </row>
        <row r="39">
          <cell r="Z39">
            <v>130</v>
          </cell>
        </row>
        <row r="40">
          <cell r="Z40">
            <v>313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>
        <row r="71">
          <cell r="K71">
            <v>532</v>
          </cell>
        </row>
      </sheetData>
      <sheetData sheetId="2">
        <row r="37">
          <cell r="J37">
            <v>1010</v>
          </cell>
          <cell r="K37">
            <v>114</v>
          </cell>
        </row>
        <row r="38">
          <cell r="J38">
            <v>344</v>
          </cell>
          <cell r="K38">
            <v>39</v>
          </cell>
        </row>
        <row r="43">
          <cell r="J43">
            <v>1010</v>
          </cell>
        </row>
        <row r="44">
          <cell r="J44">
            <v>4</v>
          </cell>
        </row>
        <row r="45">
          <cell r="J45">
            <v>4</v>
          </cell>
        </row>
        <row r="46">
          <cell r="J46">
            <v>22</v>
          </cell>
        </row>
        <row r="47">
          <cell r="J47">
            <v>84</v>
          </cell>
        </row>
        <row r="48">
          <cell r="J48">
            <v>344</v>
          </cell>
        </row>
        <row r="49">
          <cell r="J49">
            <v>7</v>
          </cell>
        </row>
        <row r="50">
          <cell r="J50">
            <v>32</v>
          </cell>
        </row>
      </sheetData>
      <sheetData sheetId="3">
        <row r="34">
          <cell r="J34">
            <v>50.5</v>
          </cell>
        </row>
        <row r="35">
          <cell r="J35">
            <v>1110</v>
          </cell>
        </row>
        <row r="36">
          <cell r="J36">
            <v>488.5</v>
          </cell>
        </row>
        <row r="37">
          <cell r="J37">
            <v>554.5</v>
          </cell>
        </row>
        <row r="38">
          <cell r="J38">
            <v>414</v>
          </cell>
        </row>
        <row r="39">
          <cell r="J39">
            <v>276</v>
          </cell>
        </row>
        <row r="40">
          <cell r="J40">
            <v>315.5</v>
          </cell>
        </row>
        <row r="41">
          <cell r="J41">
            <v>165.5</v>
          </cell>
        </row>
        <row r="42">
          <cell r="J42">
            <v>320</v>
          </cell>
        </row>
        <row r="43">
          <cell r="J43">
            <v>190.5</v>
          </cell>
        </row>
        <row r="44">
          <cell r="J44">
            <v>470</v>
          </cell>
        </row>
        <row r="45">
          <cell r="J45">
            <v>156.5</v>
          </cell>
        </row>
        <row r="46">
          <cell r="J46">
            <v>305.5</v>
          </cell>
        </row>
        <row r="47">
          <cell r="J47">
            <v>286</v>
          </cell>
        </row>
      </sheetData>
      <sheetData sheetId="4">
        <row r="27">
          <cell r="J27">
            <v>1904.2725</v>
          </cell>
          <cell r="K27">
            <v>1699.1655000000001</v>
          </cell>
          <cell r="L27">
            <v>2156.2512999999999</v>
          </cell>
          <cell r="N27">
            <v>957.69399999999996</v>
          </cell>
        </row>
        <row r="28">
          <cell r="J28">
            <v>15125.7075000001</v>
          </cell>
          <cell r="K28">
            <v>15026.5985000001</v>
          </cell>
          <cell r="L28">
            <v>0</v>
          </cell>
          <cell r="N28">
            <v>0</v>
          </cell>
        </row>
        <row r="29">
          <cell r="J29">
            <v>6872.1940000000304</v>
          </cell>
          <cell r="K29">
            <v>6393.7850000000299</v>
          </cell>
          <cell r="L29">
            <v>0</v>
          </cell>
          <cell r="N29">
            <v>5.2569999999999997</v>
          </cell>
        </row>
        <row r="30">
          <cell r="J30">
            <v>7577.5540000000301</v>
          </cell>
          <cell r="K30">
            <v>7347.9360000000297</v>
          </cell>
          <cell r="L30">
            <v>26.196999999999999</v>
          </cell>
          <cell r="N30">
            <v>616.75900000000001</v>
          </cell>
        </row>
        <row r="31">
          <cell r="J31">
            <v>6715.1760000000204</v>
          </cell>
          <cell r="K31">
            <v>6625.0630000000201</v>
          </cell>
          <cell r="L31">
            <v>75.369</v>
          </cell>
          <cell r="N31">
            <v>490.21800000000002</v>
          </cell>
        </row>
        <row r="32">
          <cell r="J32">
            <v>6668.1910000000098</v>
          </cell>
          <cell r="K32">
            <v>6265.09800000001</v>
          </cell>
          <cell r="L32">
            <v>408.81599999999997</v>
          </cell>
          <cell r="N32">
            <v>874.60500000000002</v>
          </cell>
        </row>
        <row r="33">
          <cell r="J33">
            <v>6435.8070000000198</v>
          </cell>
          <cell r="K33">
            <v>6337.7720000000199</v>
          </cell>
          <cell r="L33">
            <v>12684.5322000001</v>
          </cell>
          <cell r="N33">
            <v>1669.9417000000001</v>
          </cell>
        </row>
        <row r="34">
          <cell r="J34">
            <v>5031.5439999999999</v>
          </cell>
          <cell r="K34">
            <v>5364.8720000000003</v>
          </cell>
          <cell r="L34">
            <v>7682.7559999999903</v>
          </cell>
          <cell r="N34">
            <v>515.11800000000005</v>
          </cell>
        </row>
        <row r="35">
          <cell r="J35">
            <v>5409.3785000000098</v>
          </cell>
          <cell r="K35">
            <v>5017.8605000000098</v>
          </cell>
          <cell r="L35">
            <v>0</v>
          </cell>
          <cell r="N35">
            <v>0</v>
          </cell>
        </row>
        <row r="36">
          <cell r="J36">
            <v>3257.09599999999</v>
          </cell>
          <cell r="K36">
            <v>3013.951</v>
          </cell>
          <cell r="L36">
            <v>0</v>
          </cell>
          <cell r="N36">
            <v>0</v>
          </cell>
        </row>
        <row r="37">
          <cell r="J37">
            <v>15126.209000000101</v>
          </cell>
          <cell r="K37">
            <v>15138.454</v>
          </cell>
          <cell r="L37">
            <v>18.036000000000001</v>
          </cell>
          <cell r="N37">
            <v>2.0110000000000001</v>
          </cell>
        </row>
        <row r="38">
          <cell r="J38">
            <v>2646.6444999999999</v>
          </cell>
          <cell r="K38">
            <v>2530.0524999999998</v>
          </cell>
          <cell r="L38">
            <v>129.99100000000001</v>
          </cell>
          <cell r="N38">
            <v>111.21299999999999</v>
          </cell>
        </row>
        <row r="39">
          <cell r="J39">
            <v>7132.7160000000104</v>
          </cell>
          <cell r="K39">
            <v>7223.4210000000103</v>
          </cell>
          <cell r="L39">
            <v>1071.393</v>
          </cell>
          <cell r="N39">
            <v>738.38900000000001</v>
          </cell>
        </row>
        <row r="40">
          <cell r="J40">
            <v>6394.2539999999999</v>
          </cell>
          <cell r="K40">
            <v>6450.8249999999998</v>
          </cell>
          <cell r="L40">
            <v>13221.4799</v>
          </cell>
          <cell r="N40">
            <v>1273.3557000000001</v>
          </cell>
        </row>
      </sheetData>
      <sheetData sheetId="5">
        <row r="30">
          <cell r="M30">
            <v>13</v>
          </cell>
        </row>
        <row r="31">
          <cell r="M31">
            <v>600</v>
          </cell>
        </row>
        <row r="32">
          <cell r="M32">
            <v>271</v>
          </cell>
        </row>
        <row r="33">
          <cell r="M33">
            <v>328</v>
          </cell>
        </row>
        <row r="34">
          <cell r="M34">
            <v>230</v>
          </cell>
        </row>
        <row r="35">
          <cell r="M35">
            <v>136</v>
          </cell>
        </row>
        <row r="36">
          <cell r="M36">
            <v>120</v>
          </cell>
        </row>
        <row r="37">
          <cell r="M37">
            <v>38</v>
          </cell>
        </row>
        <row r="38">
          <cell r="M38">
            <v>174</v>
          </cell>
        </row>
        <row r="39">
          <cell r="M39">
            <v>106</v>
          </cell>
        </row>
        <row r="40">
          <cell r="M40">
            <v>166</v>
          </cell>
        </row>
        <row r="41">
          <cell r="M41">
            <v>91</v>
          </cell>
        </row>
        <row r="42">
          <cell r="M42">
            <v>112</v>
          </cell>
        </row>
        <row r="43">
          <cell r="M43">
            <v>135</v>
          </cell>
        </row>
      </sheetData>
      <sheetData sheetId="6">
        <row r="33">
          <cell r="K33">
            <v>22</v>
          </cell>
          <cell r="Z33">
            <v>5348</v>
          </cell>
        </row>
        <row r="34">
          <cell r="K34">
            <v>1116</v>
          </cell>
          <cell r="Z34">
            <v>237</v>
          </cell>
        </row>
        <row r="35">
          <cell r="K35">
            <v>914</v>
          </cell>
          <cell r="Z35">
            <v>73</v>
          </cell>
        </row>
        <row r="36">
          <cell r="K36">
            <v>1690</v>
          </cell>
          <cell r="Z36">
            <v>54</v>
          </cell>
        </row>
        <row r="37">
          <cell r="K37">
            <v>1583</v>
          </cell>
          <cell r="Z37">
            <v>251</v>
          </cell>
        </row>
        <row r="38">
          <cell r="K38">
            <v>672</v>
          </cell>
          <cell r="Z38">
            <v>738</v>
          </cell>
        </row>
        <row r="39">
          <cell r="K39">
            <v>704</v>
          </cell>
          <cell r="Z39">
            <v>2513</v>
          </cell>
        </row>
        <row r="40">
          <cell r="K40">
            <v>61</v>
          </cell>
          <cell r="Z40">
            <v>84</v>
          </cell>
        </row>
        <row r="41">
          <cell r="K41">
            <v>381</v>
          </cell>
          <cell r="Z41">
            <v>36</v>
          </cell>
        </row>
        <row r="42">
          <cell r="K42">
            <v>377</v>
          </cell>
          <cell r="Z42">
            <v>14</v>
          </cell>
        </row>
        <row r="43">
          <cell r="K43">
            <v>603</v>
          </cell>
          <cell r="Z43">
            <v>142</v>
          </cell>
        </row>
        <row r="44">
          <cell r="K44">
            <v>540</v>
          </cell>
          <cell r="Z44">
            <v>355</v>
          </cell>
        </row>
        <row r="45">
          <cell r="K45">
            <v>533</v>
          </cell>
        </row>
        <row r="46">
          <cell r="K46">
            <v>649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73">
          <cell r="D73">
            <v>0.96499999999999997</v>
          </cell>
        </row>
      </sheetData>
      <sheetData sheetId="1">
        <row r="71">
          <cell r="K71">
            <v>206</v>
          </cell>
        </row>
      </sheetData>
      <sheetData sheetId="2">
        <row r="37">
          <cell r="J37">
            <v>281</v>
          </cell>
          <cell r="K37">
            <v>39</v>
          </cell>
        </row>
        <row r="38">
          <cell r="J38">
            <v>150</v>
          </cell>
          <cell r="K38">
            <v>39</v>
          </cell>
        </row>
        <row r="43">
          <cell r="J43">
            <v>281</v>
          </cell>
        </row>
        <row r="44">
          <cell r="J44">
            <v>1</v>
          </cell>
        </row>
        <row r="45">
          <cell r="J45">
            <v>8</v>
          </cell>
        </row>
        <row r="46">
          <cell r="J46">
            <v>30</v>
          </cell>
        </row>
        <row r="47">
          <cell r="J47">
            <v>150</v>
          </cell>
        </row>
        <row r="48">
          <cell r="J48">
            <v>3</v>
          </cell>
        </row>
        <row r="49">
          <cell r="J49">
            <v>3</v>
          </cell>
        </row>
        <row r="50">
          <cell r="J50">
            <v>12</v>
          </cell>
        </row>
        <row r="51">
          <cell r="J51">
            <v>21</v>
          </cell>
        </row>
      </sheetData>
      <sheetData sheetId="3">
        <row r="34">
          <cell r="J34">
            <v>51.5</v>
          </cell>
        </row>
        <row r="35">
          <cell r="J35">
            <v>195</v>
          </cell>
        </row>
        <row r="36">
          <cell r="J36">
            <v>189</v>
          </cell>
        </row>
        <row r="37">
          <cell r="J37">
            <v>239.5</v>
          </cell>
        </row>
        <row r="38">
          <cell r="J38">
            <v>124.5</v>
          </cell>
        </row>
        <row r="39">
          <cell r="J39">
            <v>41</v>
          </cell>
        </row>
        <row r="40">
          <cell r="J40">
            <v>71.5</v>
          </cell>
        </row>
        <row r="41">
          <cell r="J41">
            <v>172.5</v>
          </cell>
        </row>
        <row r="42">
          <cell r="J42">
            <v>90</v>
          </cell>
        </row>
        <row r="43">
          <cell r="J43">
            <v>83</v>
          </cell>
        </row>
        <row r="44">
          <cell r="J44">
            <v>173</v>
          </cell>
        </row>
        <row r="45">
          <cell r="J45">
            <v>62</v>
          </cell>
        </row>
        <row r="46">
          <cell r="J46">
            <v>34</v>
          </cell>
        </row>
        <row r="47">
          <cell r="J47">
            <v>75.5</v>
          </cell>
        </row>
      </sheetData>
      <sheetData sheetId="4">
        <row r="27">
          <cell r="J27">
            <v>1097.587</v>
          </cell>
          <cell r="K27">
            <v>1687.2940000000001</v>
          </cell>
          <cell r="L27">
            <v>1686.0008</v>
          </cell>
          <cell r="N27">
            <v>2564.2089999999998</v>
          </cell>
        </row>
        <row r="28">
          <cell r="J28">
            <v>2756.6320000000001</v>
          </cell>
          <cell r="K28">
            <v>2744.444</v>
          </cell>
          <cell r="L28">
            <v>0</v>
          </cell>
          <cell r="N28">
            <v>0</v>
          </cell>
        </row>
        <row r="29">
          <cell r="J29">
            <v>2279.9690000000001</v>
          </cell>
          <cell r="K29">
            <v>2254.7399999999998</v>
          </cell>
          <cell r="L29">
            <v>0</v>
          </cell>
          <cell r="N29">
            <v>0</v>
          </cell>
        </row>
        <row r="30">
          <cell r="J30">
            <v>3159.2165</v>
          </cell>
          <cell r="K30">
            <v>3424.9974999999999</v>
          </cell>
          <cell r="L30">
            <v>10.595000000000001</v>
          </cell>
          <cell r="N30">
            <v>0</v>
          </cell>
        </row>
        <row r="31">
          <cell r="J31">
            <v>1720.3544999999999</v>
          </cell>
          <cell r="K31">
            <v>1760.8865000000001</v>
          </cell>
          <cell r="L31">
            <v>10.239000000000001</v>
          </cell>
          <cell r="N31">
            <v>35.591000000000001</v>
          </cell>
        </row>
        <row r="32">
          <cell r="J32">
            <v>506.363</v>
          </cell>
          <cell r="K32">
            <v>840.21400000000096</v>
          </cell>
          <cell r="L32">
            <v>214.21299999999999</v>
          </cell>
          <cell r="N32">
            <v>624.68399999999997</v>
          </cell>
        </row>
        <row r="33">
          <cell r="J33">
            <v>1340.424</v>
          </cell>
          <cell r="K33">
            <v>1217.8309999999999</v>
          </cell>
          <cell r="L33">
            <v>12339.5870000001</v>
          </cell>
          <cell r="N33">
            <v>2489.7543999999998</v>
          </cell>
        </row>
        <row r="34">
          <cell r="J34">
            <v>3933.4949999999999</v>
          </cell>
          <cell r="K34">
            <v>4045.5320000000002</v>
          </cell>
          <cell r="L34">
            <v>4232.5529999999999</v>
          </cell>
          <cell r="N34">
            <v>1850</v>
          </cell>
        </row>
        <row r="35">
          <cell r="J35">
            <v>1264.491</v>
          </cell>
          <cell r="K35">
            <v>1221.7750000000001</v>
          </cell>
          <cell r="L35">
            <v>0</v>
          </cell>
          <cell r="N35">
            <v>0</v>
          </cell>
        </row>
        <row r="36">
          <cell r="J36">
            <v>1266.1579999999999</v>
          </cell>
          <cell r="K36">
            <v>1370.3530000000001</v>
          </cell>
          <cell r="L36">
            <v>0</v>
          </cell>
          <cell r="N36">
            <v>0</v>
          </cell>
        </row>
        <row r="37">
          <cell r="J37">
            <v>3012.2404999999999</v>
          </cell>
          <cell r="K37">
            <v>2823.7734999999998</v>
          </cell>
          <cell r="L37">
            <v>6.7889999999999997</v>
          </cell>
          <cell r="N37">
            <v>0</v>
          </cell>
        </row>
        <row r="38">
          <cell r="J38">
            <v>1240.9359999999999</v>
          </cell>
          <cell r="K38">
            <v>1309.0219999999999</v>
          </cell>
          <cell r="L38">
            <v>160.35</v>
          </cell>
          <cell r="N38">
            <v>47.988999999999997</v>
          </cell>
        </row>
        <row r="39">
          <cell r="J39">
            <v>485.90499999999997</v>
          </cell>
          <cell r="K39">
            <v>692.01399999999899</v>
          </cell>
          <cell r="L39">
            <v>314.14499999999998</v>
          </cell>
          <cell r="N39">
            <v>120.5</v>
          </cell>
        </row>
        <row r="40">
          <cell r="J40">
            <v>1566.4295</v>
          </cell>
          <cell r="K40">
            <v>1738.6735000000001</v>
          </cell>
          <cell r="L40">
            <v>12042.558000000099</v>
          </cell>
          <cell r="N40">
            <v>2843.29</v>
          </cell>
        </row>
      </sheetData>
      <sheetData sheetId="5">
        <row r="30">
          <cell r="M30">
            <v>26</v>
          </cell>
        </row>
        <row r="31">
          <cell r="M31">
            <v>113</v>
          </cell>
        </row>
        <row r="32">
          <cell r="M32">
            <v>163</v>
          </cell>
        </row>
        <row r="33">
          <cell r="M33">
            <v>154</v>
          </cell>
        </row>
        <row r="34">
          <cell r="M34">
            <v>105</v>
          </cell>
        </row>
        <row r="35">
          <cell r="M35">
            <v>45</v>
          </cell>
        </row>
        <row r="36">
          <cell r="M36">
            <v>55</v>
          </cell>
        </row>
        <row r="37">
          <cell r="M37">
            <v>55</v>
          </cell>
        </row>
        <row r="38">
          <cell r="M38">
            <v>47</v>
          </cell>
        </row>
        <row r="39">
          <cell r="M39">
            <v>55</v>
          </cell>
        </row>
        <row r="40">
          <cell r="M40">
            <v>84</v>
          </cell>
        </row>
        <row r="41">
          <cell r="M41">
            <v>41</v>
          </cell>
        </row>
        <row r="42">
          <cell r="M42">
            <v>28</v>
          </cell>
        </row>
        <row r="43">
          <cell r="M43">
            <v>50</v>
          </cell>
        </row>
      </sheetData>
      <sheetData sheetId="6">
        <row r="33">
          <cell r="K33">
            <v>48</v>
          </cell>
          <cell r="Z33">
            <v>5455</v>
          </cell>
        </row>
        <row r="34">
          <cell r="K34">
            <v>320</v>
          </cell>
          <cell r="Z34">
            <v>253</v>
          </cell>
        </row>
        <row r="35">
          <cell r="K35">
            <v>1116</v>
          </cell>
          <cell r="Z35">
            <v>74</v>
          </cell>
        </row>
        <row r="36">
          <cell r="K36">
            <v>1727</v>
          </cell>
          <cell r="Z36">
            <v>51</v>
          </cell>
        </row>
        <row r="37">
          <cell r="K37">
            <v>1778</v>
          </cell>
          <cell r="Z37">
            <v>255</v>
          </cell>
        </row>
        <row r="38">
          <cell r="K38">
            <v>1048</v>
          </cell>
          <cell r="Z38">
            <v>722</v>
          </cell>
        </row>
        <row r="39">
          <cell r="K39">
            <v>773</v>
          </cell>
          <cell r="Z39">
            <v>2581</v>
          </cell>
        </row>
        <row r="40">
          <cell r="K40">
            <v>97</v>
          </cell>
          <cell r="Z40">
            <v>85</v>
          </cell>
        </row>
        <row r="41">
          <cell r="K41">
            <v>189</v>
          </cell>
          <cell r="Z41">
            <v>37</v>
          </cell>
        </row>
        <row r="42">
          <cell r="K42">
            <v>379</v>
          </cell>
          <cell r="Z42">
            <v>18</v>
          </cell>
        </row>
        <row r="43">
          <cell r="K43">
            <v>658</v>
          </cell>
          <cell r="Z43">
            <v>143</v>
          </cell>
        </row>
        <row r="44">
          <cell r="K44">
            <v>563</v>
          </cell>
          <cell r="Z44">
            <v>356</v>
          </cell>
        </row>
        <row r="45">
          <cell r="K45">
            <v>609</v>
          </cell>
        </row>
        <row r="46">
          <cell r="K46">
            <v>725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84">
          <cell r="D84">
            <v>0.84347298117789926</v>
          </cell>
        </row>
      </sheetData>
      <sheetData sheetId="1">
        <row r="71">
          <cell r="K71">
            <v>343</v>
          </cell>
        </row>
      </sheetData>
      <sheetData sheetId="2">
        <row r="37">
          <cell r="J37">
            <v>597</v>
          </cell>
          <cell r="K37">
            <v>74</v>
          </cell>
        </row>
        <row r="38">
          <cell r="J38">
            <v>323</v>
          </cell>
          <cell r="K38">
            <v>58</v>
          </cell>
        </row>
        <row r="43">
          <cell r="J43">
            <v>597</v>
          </cell>
        </row>
        <row r="44">
          <cell r="J44">
            <v>8</v>
          </cell>
        </row>
        <row r="45">
          <cell r="J45">
            <v>2</v>
          </cell>
        </row>
        <row r="46">
          <cell r="J46">
            <v>15</v>
          </cell>
        </row>
        <row r="47">
          <cell r="J47">
            <v>48</v>
          </cell>
        </row>
        <row r="48">
          <cell r="J48">
            <v>1</v>
          </cell>
        </row>
        <row r="49">
          <cell r="J49">
            <v>323</v>
          </cell>
        </row>
        <row r="50">
          <cell r="J50">
            <v>3</v>
          </cell>
        </row>
        <row r="51">
          <cell r="J51">
            <v>4</v>
          </cell>
        </row>
        <row r="52">
          <cell r="J52">
            <v>10</v>
          </cell>
        </row>
        <row r="53">
          <cell r="J53">
            <v>41</v>
          </cell>
        </row>
      </sheetData>
      <sheetData sheetId="3">
        <row r="34">
          <cell r="J34">
            <v>92.5</v>
          </cell>
        </row>
        <row r="35">
          <cell r="J35">
            <v>268</v>
          </cell>
        </row>
        <row r="36">
          <cell r="J36">
            <v>116</v>
          </cell>
        </row>
        <row r="37">
          <cell r="J37">
            <v>417</v>
          </cell>
        </row>
        <row r="38">
          <cell r="J38">
            <v>238</v>
          </cell>
        </row>
        <row r="39">
          <cell r="J39">
            <v>88</v>
          </cell>
        </row>
        <row r="40">
          <cell r="J40">
            <v>104.5</v>
          </cell>
        </row>
        <row r="41">
          <cell r="J41">
            <v>81</v>
          </cell>
        </row>
        <row r="42">
          <cell r="J42">
            <v>194.5</v>
          </cell>
        </row>
        <row r="43">
          <cell r="J43">
            <v>158</v>
          </cell>
        </row>
        <row r="44">
          <cell r="J44">
            <v>69</v>
          </cell>
        </row>
        <row r="45">
          <cell r="J45">
            <v>208</v>
          </cell>
        </row>
        <row r="46">
          <cell r="J46">
            <v>152</v>
          </cell>
        </row>
        <row r="47">
          <cell r="J47">
            <v>37</v>
          </cell>
        </row>
        <row r="48">
          <cell r="J48">
            <v>63</v>
          </cell>
        </row>
        <row r="49">
          <cell r="J49">
            <v>36.5</v>
          </cell>
        </row>
      </sheetData>
      <sheetData sheetId="4">
        <row r="27">
          <cell r="J27">
            <v>2116.5275000000001</v>
          </cell>
          <cell r="K27">
            <v>2150.1574999999998</v>
          </cell>
          <cell r="L27">
            <v>2554.1039000000001</v>
          </cell>
          <cell r="N27">
            <v>790</v>
          </cell>
        </row>
        <row r="28">
          <cell r="J28">
            <v>3733.1240000000098</v>
          </cell>
          <cell r="K28">
            <v>3649.1990000000101</v>
          </cell>
          <cell r="L28">
            <v>0</v>
          </cell>
          <cell r="N28">
            <v>0</v>
          </cell>
        </row>
        <row r="29">
          <cell r="J29">
            <v>1583.258</v>
          </cell>
          <cell r="K29">
            <v>1543.393</v>
          </cell>
          <cell r="L29">
            <v>0</v>
          </cell>
          <cell r="N29">
            <v>0</v>
          </cell>
        </row>
        <row r="30">
          <cell r="J30">
            <v>5424.7270000000099</v>
          </cell>
          <cell r="K30">
            <v>5209.3430000000199</v>
          </cell>
          <cell r="L30">
            <v>0</v>
          </cell>
          <cell r="N30">
            <v>0</v>
          </cell>
        </row>
        <row r="31">
          <cell r="J31">
            <v>3040.5129999999999</v>
          </cell>
          <cell r="K31">
            <v>2975.2559999999999</v>
          </cell>
          <cell r="L31">
            <v>21.611000000000001</v>
          </cell>
          <cell r="N31">
            <v>3.7999999999999999E-2</v>
          </cell>
        </row>
        <row r="32">
          <cell r="J32">
            <v>1163.989</v>
          </cell>
          <cell r="K32">
            <v>1171.4829999999999</v>
          </cell>
          <cell r="L32">
            <v>208.959</v>
          </cell>
          <cell r="N32">
            <v>75</v>
          </cell>
        </row>
        <row r="33">
          <cell r="J33">
            <v>1857.0685000000001</v>
          </cell>
          <cell r="K33">
            <v>1922.7315000000001</v>
          </cell>
          <cell r="L33">
            <v>7086.4660000000304</v>
          </cell>
          <cell r="N33">
            <v>1768.376</v>
          </cell>
        </row>
        <row r="34">
          <cell r="J34">
            <v>1074.5830000000001</v>
          </cell>
          <cell r="K34">
            <v>1084.7329999999999</v>
          </cell>
          <cell r="L34">
            <v>3185.58</v>
          </cell>
        </row>
        <row r="35">
          <cell r="J35">
            <v>7272.9260000000104</v>
          </cell>
          <cell r="K35">
            <v>6912.7448000000104</v>
          </cell>
          <cell r="L35">
            <v>6562.8535000000002</v>
          </cell>
        </row>
        <row r="36">
          <cell r="J36">
            <v>2129.3139999999999</v>
          </cell>
          <cell r="K36">
            <v>2108.953</v>
          </cell>
          <cell r="L36">
            <v>0</v>
          </cell>
        </row>
        <row r="37">
          <cell r="J37">
            <v>1064.2650000000001</v>
          </cell>
          <cell r="K37">
            <v>1004.44</v>
          </cell>
          <cell r="L37">
            <v>0</v>
          </cell>
        </row>
        <row r="38">
          <cell r="J38">
            <v>4534.0839999999998</v>
          </cell>
          <cell r="K38">
            <v>4470.6319999999996</v>
          </cell>
          <cell r="L38">
            <v>13.279</v>
          </cell>
        </row>
        <row r="39">
          <cell r="J39">
            <v>3796.6129999999998</v>
          </cell>
          <cell r="K39">
            <v>3900.0279999999998</v>
          </cell>
          <cell r="L39">
            <v>214.23099999999999</v>
          </cell>
        </row>
        <row r="40">
          <cell r="J40">
            <v>536.13</v>
          </cell>
          <cell r="K40">
            <v>711.98749999999995</v>
          </cell>
          <cell r="L40">
            <v>149.48599999999999</v>
          </cell>
        </row>
        <row r="41">
          <cell r="J41">
            <v>1094.9259999999999</v>
          </cell>
          <cell r="K41">
            <v>1249.3910000000001</v>
          </cell>
          <cell r="L41">
            <v>8075.3524000000198</v>
          </cell>
        </row>
        <row r="42">
          <cell r="J42">
            <v>541.452</v>
          </cell>
          <cell r="K42">
            <v>659.01</v>
          </cell>
          <cell r="L42">
            <v>3527.4623999999999</v>
          </cell>
        </row>
      </sheetData>
      <sheetData sheetId="5">
        <row r="30">
          <cell r="M30">
            <v>35</v>
          </cell>
        </row>
        <row r="31">
          <cell r="M31">
            <v>203</v>
          </cell>
        </row>
        <row r="32">
          <cell r="M32">
            <v>71</v>
          </cell>
        </row>
        <row r="33">
          <cell r="M33">
            <v>299</v>
          </cell>
        </row>
        <row r="34">
          <cell r="M34">
            <v>168</v>
          </cell>
        </row>
        <row r="35">
          <cell r="M35">
            <v>73</v>
          </cell>
        </row>
        <row r="36">
          <cell r="M36">
            <v>71</v>
          </cell>
        </row>
        <row r="37">
          <cell r="M37">
            <v>67</v>
          </cell>
        </row>
        <row r="38">
          <cell r="M38">
            <v>65</v>
          </cell>
        </row>
        <row r="39">
          <cell r="M39">
            <v>122</v>
          </cell>
        </row>
        <row r="40">
          <cell r="M40">
            <v>46</v>
          </cell>
        </row>
        <row r="41">
          <cell r="M41">
            <v>124</v>
          </cell>
        </row>
        <row r="42">
          <cell r="M42">
            <v>87</v>
          </cell>
        </row>
        <row r="43">
          <cell r="M43">
            <v>34</v>
          </cell>
        </row>
        <row r="44">
          <cell r="M44">
            <v>44</v>
          </cell>
        </row>
        <row r="45">
          <cell r="M45">
            <v>31</v>
          </cell>
        </row>
      </sheetData>
      <sheetData sheetId="6">
        <row r="33">
          <cell r="K33">
            <v>48</v>
          </cell>
          <cell r="Z33">
            <v>3696</v>
          </cell>
        </row>
        <row r="34">
          <cell r="K34">
            <v>666</v>
          </cell>
          <cell r="Z34">
            <v>272</v>
          </cell>
        </row>
        <row r="35">
          <cell r="K35">
            <v>319</v>
          </cell>
          <cell r="Z35">
            <v>83</v>
          </cell>
        </row>
        <row r="36">
          <cell r="K36">
            <v>1989</v>
          </cell>
          <cell r="Z36">
            <v>53</v>
          </cell>
        </row>
        <row r="37">
          <cell r="K37">
            <v>1020</v>
          </cell>
          <cell r="Z37">
            <v>259</v>
          </cell>
        </row>
        <row r="38">
          <cell r="K38">
            <v>609</v>
          </cell>
          <cell r="Z38">
            <v>749</v>
          </cell>
        </row>
        <row r="39">
          <cell r="K39">
            <v>461</v>
          </cell>
          <cell r="Z39">
            <v>1555</v>
          </cell>
        </row>
        <row r="40">
          <cell r="K40">
            <v>1555</v>
          </cell>
          <cell r="Z40">
            <v>1867</v>
          </cell>
        </row>
        <row r="41">
          <cell r="K41">
            <v>95</v>
          </cell>
          <cell r="Z41">
            <v>97</v>
          </cell>
        </row>
        <row r="42">
          <cell r="K42">
            <v>379</v>
          </cell>
          <cell r="Z42">
            <v>40</v>
          </cell>
        </row>
        <row r="43">
          <cell r="K43">
            <v>189</v>
          </cell>
          <cell r="Z43">
            <v>21</v>
          </cell>
        </row>
        <row r="44">
          <cell r="K44">
            <v>750</v>
          </cell>
          <cell r="Z44">
            <v>151</v>
          </cell>
        </row>
        <row r="45">
          <cell r="K45">
            <v>444</v>
          </cell>
          <cell r="Z45">
            <v>388</v>
          </cell>
        </row>
        <row r="46">
          <cell r="K46">
            <v>327</v>
          </cell>
          <cell r="Z46">
            <v>799</v>
          </cell>
        </row>
        <row r="47">
          <cell r="K47">
            <v>380</v>
          </cell>
        </row>
        <row r="48">
          <cell r="K48">
            <v>799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98">
          <cell r="D98">
            <v>0.75070000000000003</v>
          </cell>
        </row>
      </sheetData>
      <sheetData sheetId="1">
        <row r="71">
          <cell r="K71">
            <v>397</v>
          </cell>
        </row>
      </sheetData>
      <sheetData sheetId="2">
        <row r="37">
          <cell r="J37">
            <v>823</v>
          </cell>
          <cell r="K37">
            <v>38</v>
          </cell>
        </row>
        <row r="38">
          <cell r="J38">
            <v>328</v>
          </cell>
          <cell r="K38">
            <v>20</v>
          </cell>
        </row>
        <row r="43">
          <cell r="J43">
            <v>823</v>
          </cell>
        </row>
        <row r="44">
          <cell r="J44">
            <v>1</v>
          </cell>
        </row>
        <row r="45">
          <cell r="J45">
            <v>10</v>
          </cell>
        </row>
        <row r="46">
          <cell r="J46">
            <v>27</v>
          </cell>
        </row>
        <row r="47">
          <cell r="J47">
            <v>328</v>
          </cell>
        </row>
        <row r="48">
          <cell r="J48">
            <v>2</v>
          </cell>
        </row>
        <row r="49">
          <cell r="J49">
            <v>5</v>
          </cell>
        </row>
        <row r="50">
          <cell r="J50">
            <v>13</v>
          </cell>
        </row>
      </sheetData>
      <sheetData sheetId="3">
        <row r="34">
          <cell r="J34">
            <v>102.5</v>
          </cell>
        </row>
        <row r="35">
          <cell r="J35">
            <v>726</v>
          </cell>
        </row>
        <row r="36">
          <cell r="J36">
            <v>281</v>
          </cell>
        </row>
        <row r="37">
          <cell r="J37">
            <v>326</v>
          </cell>
        </row>
        <row r="38">
          <cell r="J38">
            <v>352.5</v>
          </cell>
        </row>
        <row r="39">
          <cell r="J39">
            <v>148.5</v>
          </cell>
        </row>
        <row r="40">
          <cell r="J40">
            <v>94.5</v>
          </cell>
        </row>
        <row r="41">
          <cell r="J41">
            <v>64</v>
          </cell>
        </row>
        <row r="42">
          <cell r="J42">
            <v>284.5</v>
          </cell>
        </row>
        <row r="43">
          <cell r="J43">
            <v>260</v>
          </cell>
        </row>
        <row r="44">
          <cell r="J44">
            <v>201</v>
          </cell>
        </row>
        <row r="45">
          <cell r="J45">
            <v>149</v>
          </cell>
        </row>
        <row r="46">
          <cell r="J46">
            <v>279</v>
          </cell>
        </row>
        <row r="47">
          <cell r="J47">
            <v>80</v>
          </cell>
        </row>
        <row r="48">
          <cell r="J48">
            <v>135</v>
          </cell>
        </row>
        <row r="49">
          <cell r="J49">
            <v>39.5</v>
          </cell>
        </row>
      </sheetData>
      <sheetData sheetId="4">
        <row r="27">
          <cell r="J27">
            <v>2115.21</v>
          </cell>
          <cell r="K27">
            <v>2114.09</v>
          </cell>
          <cell r="L27">
            <v>1955.31</v>
          </cell>
          <cell r="N27">
            <v>817.85</v>
          </cell>
        </row>
        <row r="28">
          <cell r="J28">
            <v>10037.33</v>
          </cell>
          <cell r="K28">
            <v>9992.42</v>
          </cell>
          <cell r="L28">
            <v>0</v>
          </cell>
          <cell r="N28">
            <v>0</v>
          </cell>
        </row>
        <row r="29">
          <cell r="J29">
            <v>3757.04</v>
          </cell>
          <cell r="K29">
            <v>3691.16</v>
          </cell>
          <cell r="L29">
            <v>0</v>
          </cell>
          <cell r="N29">
            <v>0</v>
          </cell>
        </row>
        <row r="30">
          <cell r="J30">
            <v>4308.79</v>
          </cell>
          <cell r="K30">
            <v>4190.08</v>
          </cell>
          <cell r="L30">
            <v>0</v>
          </cell>
          <cell r="N30">
            <v>0.12</v>
          </cell>
        </row>
        <row r="31">
          <cell r="J31">
            <v>4865.8</v>
          </cell>
          <cell r="K31">
            <v>4736.33</v>
          </cell>
          <cell r="L31">
            <v>26.43</v>
          </cell>
          <cell r="N31">
            <v>79.62</v>
          </cell>
        </row>
        <row r="32">
          <cell r="J32">
            <v>2121.54</v>
          </cell>
          <cell r="K32">
            <v>2134.5100000000002</v>
          </cell>
          <cell r="L32">
            <v>338.12</v>
          </cell>
          <cell r="N32">
            <v>71.680000000000007</v>
          </cell>
        </row>
        <row r="33">
          <cell r="J33">
            <v>1777.13</v>
          </cell>
          <cell r="K33">
            <v>1980.48</v>
          </cell>
          <cell r="L33">
            <v>5855.43</v>
          </cell>
          <cell r="N33">
            <v>7245.3</v>
          </cell>
        </row>
        <row r="34">
          <cell r="J34">
            <v>800.98</v>
          </cell>
          <cell r="K34">
            <v>796.16</v>
          </cell>
          <cell r="L34">
            <v>3131.26</v>
          </cell>
          <cell r="N34">
            <v>80</v>
          </cell>
        </row>
        <row r="35">
          <cell r="L35">
            <v>67.77</v>
          </cell>
        </row>
        <row r="36">
          <cell r="J36">
            <v>7970.6</v>
          </cell>
          <cell r="K36">
            <v>8180.7</v>
          </cell>
          <cell r="L36">
            <v>3682.39</v>
          </cell>
          <cell r="N36">
            <v>1389.31</v>
          </cell>
        </row>
        <row r="37">
          <cell r="J37">
            <v>4333.7</v>
          </cell>
          <cell r="K37">
            <v>3886.32</v>
          </cell>
          <cell r="L37">
            <v>0</v>
          </cell>
          <cell r="N37">
            <v>0</v>
          </cell>
        </row>
        <row r="38">
          <cell r="J38">
            <v>3299.38</v>
          </cell>
          <cell r="K38">
            <v>3189.04</v>
          </cell>
          <cell r="L38">
            <v>0</v>
          </cell>
          <cell r="N38">
            <v>3.58</v>
          </cell>
        </row>
        <row r="39">
          <cell r="J39">
            <v>2333.62</v>
          </cell>
          <cell r="K39">
            <v>2328.29</v>
          </cell>
          <cell r="L39">
            <v>0</v>
          </cell>
          <cell r="N39">
            <v>3</v>
          </cell>
        </row>
        <row r="40">
          <cell r="J40">
            <v>5473.45</v>
          </cell>
          <cell r="K40">
            <v>5236.03</v>
          </cell>
          <cell r="L40">
            <v>39.76</v>
          </cell>
          <cell r="N40">
            <v>14.78</v>
          </cell>
        </row>
        <row r="41">
          <cell r="J41">
            <v>1310.55</v>
          </cell>
          <cell r="K41">
            <v>1303.98</v>
          </cell>
          <cell r="L41">
            <v>347.7</v>
          </cell>
          <cell r="N41">
            <v>636.30999999999995</v>
          </cell>
        </row>
        <row r="42">
          <cell r="J42">
            <v>2230.5300000000002</v>
          </cell>
          <cell r="K42">
            <v>2293.5</v>
          </cell>
          <cell r="L42">
            <v>6124.55</v>
          </cell>
          <cell r="N42">
            <v>722.83</v>
          </cell>
        </row>
        <row r="43">
          <cell r="J43">
            <v>608.25</v>
          </cell>
          <cell r="K43">
            <v>708.99</v>
          </cell>
          <cell r="L43">
            <v>3139.57</v>
          </cell>
          <cell r="N43">
            <v>545.29</v>
          </cell>
        </row>
      </sheetData>
      <sheetData sheetId="5">
        <row r="30">
          <cell r="M30">
            <v>33</v>
          </cell>
        </row>
        <row r="31">
          <cell r="M31">
            <v>448</v>
          </cell>
        </row>
        <row r="32">
          <cell r="M32">
            <v>179</v>
          </cell>
        </row>
        <row r="33">
          <cell r="M33">
            <v>194</v>
          </cell>
        </row>
        <row r="34">
          <cell r="M34">
            <v>214</v>
          </cell>
        </row>
        <row r="35">
          <cell r="M35">
            <v>111</v>
          </cell>
        </row>
        <row r="36">
          <cell r="M36">
            <v>67</v>
          </cell>
        </row>
        <row r="37">
          <cell r="M37">
            <v>45</v>
          </cell>
        </row>
        <row r="38">
          <cell r="M38">
            <v>73</v>
          </cell>
        </row>
        <row r="39">
          <cell r="M39">
            <v>143</v>
          </cell>
        </row>
        <row r="40">
          <cell r="M40">
            <v>95</v>
          </cell>
        </row>
        <row r="41">
          <cell r="M41">
            <v>87</v>
          </cell>
        </row>
        <row r="42">
          <cell r="M42">
            <v>148</v>
          </cell>
        </row>
        <row r="43">
          <cell r="M43">
            <v>55</v>
          </cell>
        </row>
        <row r="44">
          <cell r="M44">
            <v>68</v>
          </cell>
        </row>
        <row r="45">
          <cell r="M45">
            <v>31</v>
          </cell>
        </row>
      </sheetData>
      <sheetData sheetId="6">
        <row r="33">
          <cell r="K33">
            <v>48</v>
          </cell>
          <cell r="Z33">
            <v>3844</v>
          </cell>
        </row>
        <row r="34">
          <cell r="K34">
            <v>855</v>
          </cell>
          <cell r="Z34">
            <v>1709</v>
          </cell>
        </row>
        <row r="35">
          <cell r="K35">
            <v>661</v>
          </cell>
          <cell r="Z35">
            <v>287</v>
          </cell>
        </row>
        <row r="36">
          <cell r="K36">
            <v>1372</v>
          </cell>
          <cell r="Z36">
            <v>82</v>
          </cell>
        </row>
        <row r="37">
          <cell r="K37">
            <v>1138</v>
          </cell>
          <cell r="Z37">
            <v>52</v>
          </cell>
        </row>
        <row r="38">
          <cell r="K38">
            <v>734</v>
          </cell>
          <cell r="Z38">
            <v>249</v>
          </cell>
        </row>
        <row r="39">
          <cell r="K39">
            <v>435</v>
          </cell>
          <cell r="Z39">
            <v>729</v>
          </cell>
        </row>
        <row r="40">
          <cell r="K40">
            <v>1709</v>
          </cell>
          <cell r="Z40">
            <v>1817</v>
          </cell>
        </row>
        <row r="41">
          <cell r="K41">
            <v>95</v>
          </cell>
          <cell r="Z41">
            <v>902</v>
          </cell>
        </row>
        <row r="42">
          <cell r="K42">
            <v>346</v>
          </cell>
          <cell r="Z42">
            <v>125</v>
          </cell>
        </row>
        <row r="43">
          <cell r="K43">
            <v>379</v>
          </cell>
          <cell r="Z43">
            <v>40</v>
          </cell>
        </row>
        <row r="44">
          <cell r="K44">
            <v>561</v>
          </cell>
          <cell r="Z44">
            <v>21</v>
          </cell>
        </row>
        <row r="45">
          <cell r="K45">
            <v>481</v>
          </cell>
          <cell r="Z45">
            <v>144</v>
          </cell>
        </row>
        <row r="46">
          <cell r="K46">
            <v>310</v>
          </cell>
          <cell r="Z46">
            <v>387</v>
          </cell>
        </row>
        <row r="47">
          <cell r="K47">
            <v>362</v>
          </cell>
        </row>
        <row r="48">
          <cell r="K48">
            <v>902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 refreshError="1"/>
      <sheetData sheetId="1" refreshError="1"/>
      <sheetData sheetId="2">
        <row r="37">
          <cell r="J37">
            <v>633</v>
          </cell>
          <cell r="K37">
            <v>35</v>
          </cell>
        </row>
        <row r="38">
          <cell r="J38">
            <v>272</v>
          </cell>
          <cell r="K38">
            <v>22</v>
          </cell>
        </row>
        <row r="43">
          <cell r="J43">
            <v>633</v>
          </cell>
        </row>
        <row r="44">
          <cell r="J44">
            <v>1</v>
          </cell>
        </row>
        <row r="45">
          <cell r="J45">
            <v>3</v>
          </cell>
        </row>
        <row r="46">
          <cell r="J46">
            <v>4</v>
          </cell>
        </row>
        <row r="47">
          <cell r="J47">
            <v>27</v>
          </cell>
        </row>
        <row r="48">
          <cell r="J48">
            <v>272</v>
          </cell>
        </row>
        <row r="49">
          <cell r="J49">
            <v>4</v>
          </cell>
        </row>
        <row r="50">
          <cell r="J50">
            <v>1</v>
          </cell>
        </row>
        <row r="51">
          <cell r="J51">
            <v>3</v>
          </cell>
        </row>
        <row r="52">
          <cell r="J52">
            <v>14</v>
          </cell>
        </row>
      </sheetData>
      <sheetData sheetId="3">
        <row r="34">
          <cell r="J34">
            <v>105</v>
          </cell>
        </row>
        <row r="35">
          <cell r="J35">
            <v>470</v>
          </cell>
        </row>
        <row r="36">
          <cell r="J36">
            <v>313</v>
          </cell>
        </row>
        <row r="37">
          <cell r="J37">
            <v>232</v>
          </cell>
        </row>
        <row r="38">
          <cell r="J38">
            <v>302</v>
          </cell>
        </row>
        <row r="39">
          <cell r="J39">
            <v>163</v>
          </cell>
        </row>
        <row r="40">
          <cell r="J40">
            <v>131</v>
          </cell>
        </row>
        <row r="41">
          <cell r="J41">
            <v>159</v>
          </cell>
        </row>
        <row r="42">
          <cell r="J42">
            <v>236</v>
          </cell>
        </row>
        <row r="43">
          <cell r="J43">
            <v>253</v>
          </cell>
        </row>
        <row r="44">
          <cell r="J44">
            <v>128</v>
          </cell>
        </row>
        <row r="45">
          <cell r="J45">
            <v>131</v>
          </cell>
        </row>
        <row r="46">
          <cell r="J46">
            <v>201.5</v>
          </cell>
        </row>
        <row r="47">
          <cell r="J47">
            <v>124</v>
          </cell>
        </row>
        <row r="48">
          <cell r="J48">
            <v>129</v>
          </cell>
        </row>
        <row r="49">
          <cell r="J49">
            <v>56.5</v>
          </cell>
        </row>
        <row r="54">
          <cell r="J54">
            <v>332</v>
          </cell>
        </row>
        <row r="55">
          <cell r="J55">
            <v>470</v>
          </cell>
        </row>
        <row r="56">
          <cell r="J56">
            <v>292</v>
          </cell>
        </row>
        <row r="57">
          <cell r="J57">
            <v>205</v>
          </cell>
        </row>
        <row r="58">
          <cell r="J58">
            <v>145</v>
          </cell>
        </row>
        <row r="59">
          <cell r="J59">
            <v>132</v>
          </cell>
        </row>
        <row r="60">
          <cell r="J60">
            <v>140</v>
          </cell>
        </row>
        <row r="61">
          <cell r="J61">
            <v>159</v>
          </cell>
        </row>
        <row r="62">
          <cell r="J62">
            <v>449</v>
          </cell>
        </row>
        <row r="63">
          <cell r="J63">
            <v>253</v>
          </cell>
        </row>
        <row r="64">
          <cell r="J64">
            <v>102</v>
          </cell>
        </row>
        <row r="65">
          <cell r="J65">
            <v>101</v>
          </cell>
        </row>
        <row r="66">
          <cell r="J66">
            <v>79.5</v>
          </cell>
        </row>
        <row r="67">
          <cell r="J67">
            <v>105</v>
          </cell>
        </row>
        <row r="68">
          <cell r="J68">
            <v>113</v>
          </cell>
        </row>
        <row r="69">
          <cell r="J69">
            <v>56.5</v>
          </cell>
        </row>
      </sheetData>
      <sheetData sheetId="4">
        <row r="27">
          <cell r="V27">
            <v>141.29</v>
          </cell>
        </row>
        <row r="28">
          <cell r="J28">
            <v>2215.6280000000002</v>
          </cell>
          <cell r="K28">
            <v>2062.384</v>
          </cell>
          <cell r="L28">
            <v>1661.2629999999999</v>
          </cell>
          <cell r="N28">
            <v>591.81100000000004</v>
          </cell>
          <cell r="T28">
            <v>4994.8500000000004</v>
          </cell>
          <cell r="U28">
            <v>4779.33</v>
          </cell>
          <cell r="V28">
            <v>1640.23</v>
          </cell>
        </row>
        <row r="29">
          <cell r="J29">
            <v>6735.6140000000196</v>
          </cell>
          <cell r="K29">
            <v>6493.5840000000098</v>
          </cell>
          <cell r="L29">
            <v>0</v>
          </cell>
          <cell r="N29">
            <v>0</v>
          </cell>
          <cell r="T29">
            <v>6735.61</v>
          </cell>
          <cell r="U29">
            <v>6493.58</v>
          </cell>
          <cell r="V29">
            <v>0</v>
          </cell>
        </row>
        <row r="30">
          <cell r="J30">
            <v>4106.826</v>
          </cell>
          <cell r="K30">
            <v>3868.163</v>
          </cell>
          <cell r="L30">
            <v>0</v>
          </cell>
          <cell r="N30">
            <v>0</v>
          </cell>
          <cell r="T30">
            <v>3820.79</v>
          </cell>
          <cell r="U30">
            <v>3582.12</v>
          </cell>
          <cell r="V30">
            <v>0</v>
          </cell>
        </row>
        <row r="31">
          <cell r="J31">
            <v>3187.0610000000001</v>
          </cell>
          <cell r="K31">
            <v>3066.2719999999999</v>
          </cell>
          <cell r="L31">
            <v>0</v>
          </cell>
          <cell r="N31">
            <v>0</v>
          </cell>
          <cell r="T31">
            <v>2774.46</v>
          </cell>
          <cell r="U31">
            <v>2673.88</v>
          </cell>
          <cell r="V31">
            <v>0</v>
          </cell>
        </row>
        <row r="32">
          <cell r="J32">
            <v>4200.0630000000001</v>
          </cell>
          <cell r="K32">
            <v>4115.96</v>
          </cell>
          <cell r="L32">
            <v>10.554</v>
          </cell>
          <cell r="N32">
            <v>250</v>
          </cell>
          <cell r="T32">
            <v>2048.56</v>
          </cell>
          <cell r="U32">
            <v>1972.66</v>
          </cell>
          <cell r="V32">
            <v>10.55</v>
          </cell>
        </row>
        <row r="33">
          <cell r="J33">
            <v>2228.7310000000002</v>
          </cell>
          <cell r="K33">
            <v>2058.346</v>
          </cell>
          <cell r="L33">
            <v>231.74199999999999</v>
          </cell>
          <cell r="N33">
            <v>55.146000000000001</v>
          </cell>
          <cell r="T33">
            <v>1892.71</v>
          </cell>
          <cell r="U33">
            <v>1761.58</v>
          </cell>
          <cell r="V33">
            <v>331.86</v>
          </cell>
        </row>
        <row r="34">
          <cell r="J34">
            <v>1888.9760000000001</v>
          </cell>
          <cell r="K34">
            <v>1766.6179999999999</v>
          </cell>
          <cell r="L34">
            <v>4543.3680000000004</v>
          </cell>
          <cell r="N34">
            <v>532.5</v>
          </cell>
          <cell r="T34">
            <v>2295.9299999999998</v>
          </cell>
          <cell r="U34">
            <v>2168.1799999999998</v>
          </cell>
          <cell r="V34">
            <v>4464.28</v>
          </cell>
        </row>
        <row r="35">
          <cell r="J35">
            <v>2179.6849999999999</v>
          </cell>
          <cell r="K35">
            <v>2040.4670000000001</v>
          </cell>
          <cell r="L35">
            <v>2542.538</v>
          </cell>
          <cell r="N35">
            <v>350.08600000000001</v>
          </cell>
          <cell r="T35">
            <v>2179.69</v>
          </cell>
          <cell r="U35">
            <v>2040.47</v>
          </cell>
          <cell r="V35">
            <v>2542.54</v>
          </cell>
        </row>
        <row r="36">
          <cell r="J36">
            <v>6517.6860000000197</v>
          </cell>
          <cell r="K36">
            <v>6663.7450000000199</v>
          </cell>
          <cell r="L36">
            <v>3179.59</v>
          </cell>
          <cell r="N36">
            <v>268.50400000000002</v>
          </cell>
          <cell r="T36">
            <v>10699.83</v>
          </cell>
          <cell r="U36">
            <v>11061.66</v>
          </cell>
          <cell r="V36">
            <v>3365.57</v>
          </cell>
        </row>
        <row r="37">
          <cell r="J37">
            <v>3917.5839999999998</v>
          </cell>
          <cell r="K37">
            <v>3767.0279999999998</v>
          </cell>
          <cell r="L37">
            <v>0</v>
          </cell>
          <cell r="N37">
            <v>0</v>
          </cell>
          <cell r="T37">
            <v>3917.58</v>
          </cell>
          <cell r="U37">
            <v>3767.03</v>
          </cell>
          <cell r="V37">
            <v>0</v>
          </cell>
        </row>
        <row r="38">
          <cell r="J38">
            <v>2142.2919999999999</v>
          </cell>
          <cell r="K38">
            <v>2173.6979999999999</v>
          </cell>
          <cell r="L38">
            <v>0</v>
          </cell>
          <cell r="N38">
            <v>0</v>
          </cell>
          <cell r="T38">
            <v>1586.81</v>
          </cell>
          <cell r="U38">
            <v>1420.61</v>
          </cell>
          <cell r="V38">
            <v>0</v>
          </cell>
        </row>
        <row r="39">
          <cell r="J39">
            <v>2244.482</v>
          </cell>
          <cell r="K39">
            <v>2233.645</v>
          </cell>
          <cell r="L39">
            <v>0</v>
          </cell>
          <cell r="N39">
            <v>0</v>
          </cell>
          <cell r="T39">
            <v>1563.44</v>
          </cell>
          <cell r="U39">
            <v>1552.6</v>
          </cell>
          <cell r="V39">
            <v>0</v>
          </cell>
        </row>
        <row r="40">
          <cell r="J40">
            <v>3947.5065</v>
          </cell>
          <cell r="K40">
            <v>3909.8105</v>
          </cell>
          <cell r="L40">
            <v>15.46</v>
          </cell>
          <cell r="N40">
            <v>2.5999999999999999E-2</v>
          </cell>
          <cell r="T40">
            <v>1200.6199999999999</v>
          </cell>
          <cell r="U40">
            <v>1111.31</v>
          </cell>
          <cell r="V40">
            <v>15.46</v>
          </cell>
        </row>
        <row r="41">
          <cell r="J41">
            <v>2670.3989999999999</v>
          </cell>
          <cell r="K41">
            <v>2672.5055000000002</v>
          </cell>
          <cell r="L41">
            <v>122.89700000000001</v>
          </cell>
          <cell r="N41">
            <v>19.13</v>
          </cell>
          <cell r="T41">
            <v>2466.52</v>
          </cell>
          <cell r="U41">
            <v>2518.94</v>
          </cell>
          <cell r="V41">
            <v>92.86</v>
          </cell>
        </row>
        <row r="42">
          <cell r="J42">
            <v>2192.64</v>
          </cell>
          <cell r="K42">
            <v>2165.19</v>
          </cell>
          <cell r="L42">
            <v>5366.1808000000101</v>
          </cell>
          <cell r="N42">
            <v>208.119</v>
          </cell>
          <cell r="T42">
            <v>2197.79</v>
          </cell>
          <cell r="U42">
            <v>2153.4699999999998</v>
          </cell>
          <cell r="V42">
            <v>5210.24</v>
          </cell>
        </row>
        <row r="43">
          <cell r="J43">
            <v>830.04849999999999</v>
          </cell>
          <cell r="K43">
            <v>907.77499999999998</v>
          </cell>
          <cell r="L43">
            <v>4080.6550000000002</v>
          </cell>
          <cell r="N43">
            <v>248.381</v>
          </cell>
          <cell r="T43">
            <v>830.05</v>
          </cell>
          <cell r="U43">
            <v>907.77</v>
          </cell>
          <cell r="V43">
            <v>4080.66</v>
          </cell>
        </row>
      </sheetData>
      <sheetData sheetId="5">
        <row r="30">
          <cell r="M30">
            <v>36</v>
          </cell>
        </row>
        <row r="31">
          <cell r="M31">
            <v>317</v>
          </cell>
        </row>
        <row r="32">
          <cell r="M32">
            <v>198</v>
          </cell>
        </row>
        <row r="33">
          <cell r="M33">
            <v>149</v>
          </cell>
        </row>
        <row r="34">
          <cell r="M34">
            <v>202</v>
          </cell>
        </row>
        <row r="35">
          <cell r="M35">
            <v>122</v>
          </cell>
        </row>
        <row r="36">
          <cell r="M36">
            <v>74</v>
          </cell>
        </row>
        <row r="37">
          <cell r="M37">
            <v>115</v>
          </cell>
        </row>
        <row r="38">
          <cell r="M38">
            <v>64</v>
          </cell>
        </row>
        <row r="39">
          <cell r="M39">
            <v>143</v>
          </cell>
        </row>
        <row r="40">
          <cell r="M40">
            <v>84</v>
          </cell>
        </row>
        <row r="41">
          <cell r="M41">
            <v>75</v>
          </cell>
        </row>
        <row r="42">
          <cell r="M42">
            <v>96</v>
          </cell>
        </row>
        <row r="43">
          <cell r="M43">
            <v>57</v>
          </cell>
        </row>
        <row r="44">
          <cell r="M44">
            <v>66</v>
          </cell>
        </row>
        <row r="45">
          <cell r="M45">
            <v>35</v>
          </cell>
        </row>
        <row r="51">
          <cell r="M51">
            <v>157</v>
          </cell>
        </row>
        <row r="52">
          <cell r="M52">
            <v>317</v>
          </cell>
        </row>
        <row r="53">
          <cell r="M53">
            <v>188</v>
          </cell>
        </row>
        <row r="54">
          <cell r="M54">
            <v>139</v>
          </cell>
        </row>
        <row r="55">
          <cell r="M55">
            <v>130</v>
          </cell>
        </row>
        <row r="56">
          <cell r="M56">
            <v>94</v>
          </cell>
        </row>
        <row r="57">
          <cell r="M57">
            <v>73</v>
          </cell>
        </row>
        <row r="58">
          <cell r="M58">
            <v>115</v>
          </cell>
        </row>
        <row r="59">
          <cell r="M59">
            <v>148</v>
          </cell>
        </row>
        <row r="60">
          <cell r="M60">
            <v>143</v>
          </cell>
        </row>
        <row r="61">
          <cell r="M61">
            <v>74</v>
          </cell>
        </row>
        <row r="62">
          <cell r="M62">
            <v>67</v>
          </cell>
        </row>
        <row r="63">
          <cell r="M63">
            <v>50</v>
          </cell>
        </row>
        <row r="64">
          <cell r="M64">
            <v>45</v>
          </cell>
        </row>
        <row r="65">
          <cell r="M65">
            <v>58</v>
          </cell>
        </row>
        <row r="66">
          <cell r="M66">
            <v>35</v>
          </cell>
        </row>
      </sheetData>
      <sheetData sheetId="6">
        <row r="33">
          <cell r="K33">
            <v>47</v>
          </cell>
          <cell r="Z33">
            <v>3460</v>
          </cell>
        </row>
        <row r="34">
          <cell r="K34">
            <v>650</v>
          </cell>
          <cell r="Z34">
            <v>295</v>
          </cell>
        </row>
        <row r="35">
          <cell r="K35">
            <v>850</v>
          </cell>
          <cell r="Z35">
            <v>602</v>
          </cell>
        </row>
        <row r="36">
          <cell r="K36">
            <v>926</v>
          </cell>
          <cell r="Z36">
            <v>238</v>
          </cell>
        </row>
        <row r="37">
          <cell r="K37">
            <v>1026</v>
          </cell>
          <cell r="Z37">
            <v>82</v>
          </cell>
        </row>
        <row r="38">
          <cell r="K38">
            <v>794</v>
          </cell>
          <cell r="Z38">
            <v>53</v>
          </cell>
        </row>
        <row r="39">
          <cell r="K39">
            <v>437</v>
          </cell>
          <cell r="Z39">
            <v>2366</v>
          </cell>
        </row>
        <row r="40">
          <cell r="K40">
            <v>2366</v>
          </cell>
          <cell r="Z40">
            <v>1650</v>
          </cell>
        </row>
        <row r="41">
          <cell r="K41">
            <v>89</v>
          </cell>
          <cell r="Z41">
            <v>131</v>
          </cell>
        </row>
        <row r="42">
          <cell r="K42">
            <v>289</v>
          </cell>
          <cell r="Z42">
            <v>336</v>
          </cell>
        </row>
        <row r="43">
          <cell r="K43">
            <v>332</v>
          </cell>
          <cell r="Z43">
            <v>147</v>
          </cell>
        </row>
        <row r="44">
          <cell r="K44">
            <v>532</v>
          </cell>
          <cell r="Z44">
            <v>42</v>
          </cell>
        </row>
        <row r="45">
          <cell r="K45">
            <v>476</v>
          </cell>
          <cell r="Z45">
            <v>21</v>
          </cell>
        </row>
        <row r="46">
          <cell r="K46">
            <v>267</v>
          </cell>
          <cell r="Z46">
            <v>1130</v>
          </cell>
        </row>
        <row r="47">
          <cell r="K47">
            <v>342</v>
          </cell>
        </row>
        <row r="48">
          <cell r="K48">
            <v>1130</v>
          </cell>
        </row>
        <row r="58">
          <cell r="K58">
            <v>339</v>
          </cell>
        </row>
        <row r="59">
          <cell r="K59">
            <v>650</v>
          </cell>
        </row>
        <row r="60">
          <cell r="K60">
            <v>837</v>
          </cell>
        </row>
        <row r="61">
          <cell r="K61">
            <v>903</v>
          </cell>
        </row>
        <row r="62">
          <cell r="K62">
            <v>860</v>
          </cell>
        </row>
        <row r="63">
          <cell r="K63">
            <v>718</v>
          </cell>
        </row>
        <row r="64">
          <cell r="K64">
            <v>423</v>
          </cell>
        </row>
        <row r="65">
          <cell r="K65">
            <v>2366</v>
          </cell>
        </row>
        <row r="66">
          <cell r="K66">
            <v>249</v>
          </cell>
        </row>
        <row r="67">
          <cell r="K67">
            <v>289</v>
          </cell>
        </row>
        <row r="68">
          <cell r="K68">
            <v>321</v>
          </cell>
        </row>
        <row r="69">
          <cell r="K69">
            <v>516</v>
          </cell>
        </row>
        <row r="70">
          <cell r="K70">
            <v>387</v>
          </cell>
        </row>
        <row r="71">
          <cell r="K71">
            <v>243</v>
          </cell>
        </row>
        <row r="72">
          <cell r="K72">
            <v>322</v>
          </cell>
        </row>
        <row r="73">
          <cell r="K73">
            <v>1130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>
        <row r="76">
          <cell r="K76">
            <v>300</v>
          </cell>
        </row>
      </sheetData>
      <sheetData sheetId="2">
        <row r="37">
          <cell r="J37">
            <v>565</v>
          </cell>
          <cell r="K37">
            <v>36</v>
          </cell>
        </row>
        <row r="38">
          <cell r="J38">
            <v>334</v>
          </cell>
          <cell r="K38">
            <v>18</v>
          </cell>
        </row>
        <row r="43">
          <cell r="J43">
            <v>565</v>
          </cell>
        </row>
        <row r="44">
          <cell r="J44">
            <v>4</v>
          </cell>
        </row>
        <row r="45">
          <cell r="J45">
            <v>1</v>
          </cell>
        </row>
        <row r="46">
          <cell r="J46">
            <v>8</v>
          </cell>
        </row>
        <row r="47">
          <cell r="J47">
            <v>23</v>
          </cell>
        </row>
        <row r="48">
          <cell r="J48">
            <v>334</v>
          </cell>
        </row>
        <row r="49">
          <cell r="J49">
            <v>2</v>
          </cell>
        </row>
        <row r="50">
          <cell r="J50">
            <v>1</v>
          </cell>
        </row>
        <row r="51">
          <cell r="J51">
            <v>5</v>
          </cell>
        </row>
        <row r="52">
          <cell r="J52">
            <v>10</v>
          </cell>
        </row>
      </sheetData>
      <sheetData sheetId="3">
        <row r="34">
          <cell r="J34">
            <v>114</v>
          </cell>
        </row>
        <row r="35">
          <cell r="J35">
            <v>458</v>
          </cell>
        </row>
        <row r="36">
          <cell r="J36">
            <v>199</v>
          </cell>
        </row>
        <row r="37">
          <cell r="J37">
            <v>248</v>
          </cell>
        </row>
        <row r="38">
          <cell r="J38">
            <v>191</v>
          </cell>
        </row>
        <row r="39">
          <cell r="J39">
            <v>112</v>
          </cell>
        </row>
        <row r="40">
          <cell r="J40">
            <v>114</v>
          </cell>
        </row>
        <row r="41">
          <cell r="J41">
            <v>57</v>
          </cell>
        </row>
        <row r="42">
          <cell r="J42">
            <v>239</v>
          </cell>
        </row>
        <row r="43">
          <cell r="J43">
            <v>218.5</v>
          </cell>
        </row>
        <row r="44">
          <cell r="J44">
            <v>158</v>
          </cell>
        </row>
        <row r="45">
          <cell r="J45">
            <v>205</v>
          </cell>
        </row>
        <row r="46">
          <cell r="J46">
            <v>115</v>
          </cell>
        </row>
        <row r="47">
          <cell r="J47">
            <v>848</v>
          </cell>
        </row>
        <row r="48">
          <cell r="J48">
            <v>102.5</v>
          </cell>
        </row>
        <row r="49">
          <cell r="J49">
            <v>29</v>
          </cell>
        </row>
        <row r="54">
          <cell r="J54">
            <v>241</v>
          </cell>
        </row>
        <row r="55">
          <cell r="J55">
            <v>458</v>
          </cell>
        </row>
        <row r="56">
          <cell r="J56">
            <v>199</v>
          </cell>
        </row>
        <row r="57">
          <cell r="J57">
            <v>226</v>
          </cell>
        </row>
        <row r="58">
          <cell r="J58">
            <v>100</v>
          </cell>
        </row>
        <row r="59">
          <cell r="J59">
            <v>97</v>
          </cell>
        </row>
        <row r="60">
          <cell r="J60">
            <v>115</v>
          </cell>
        </row>
        <row r="61">
          <cell r="J61">
            <v>57</v>
          </cell>
        </row>
        <row r="62">
          <cell r="J62">
            <v>440.5</v>
          </cell>
        </row>
        <row r="63">
          <cell r="J63">
            <v>218.5</v>
          </cell>
        </row>
        <row r="64">
          <cell r="J64">
            <v>158</v>
          </cell>
        </row>
        <row r="65">
          <cell r="J65">
            <v>126</v>
          </cell>
        </row>
        <row r="66">
          <cell r="J66">
            <v>53</v>
          </cell>
        </row>
        <row r="67">
          <cell r="J67">
            <v>777</v>
          </cell>
        </row>
        <row r="68">
          <cell r="J68">
            <v>113</v>
          </cell>
        </row>
        <row r="69">
          <cell r="J69">
            <v>29</v>
          </cell>
        </row>
      </sheetData>
      <sheetData sheetId="4">
        <row r="27">
          <cell r="L27">
            <v>147.07</v>
          </cell>
        </row>
        <row r="28">
          <cell r="J28">
            <v>2226.8000000000002</v>
          </cell>
          <cell r="K28">
            <v>2393.8200000000002</v>
          </cell>
          <cell r="L28">
            <v>4506.82</v>
          </cell>
          <cell r="N28">
            <v>2396.04</v>
          </cell>
          <cell r="T28">
            <v>3824.19</v>
          </cell>
          <cell r="U28">
            <v>4006.04</v>
          </cell>
          <cell r="V28">
            <v>2893.19</v>
          </cell>
        </row>
        <row r="29">
          <cell r="J29">
            <v>6413.6</v>
          </cell>
          <cell r="K29">
            <v>6387.61</v>
          </cell>
          <cell r="L29">
            <v>0</v>
          </cell>
          <cell r="N29">
            <v>0</v>
          </cell>
          <cell r="T29">
            <v>6413.6</v>
          </cell>
          <cell r="U29">
            <v>6387.61</v>
          </cell>
          <cell r="V29">
            <v>0</v>
          </cell>
        </row>
        <row r="30">
          <cell r="J30">
            <v>2595.56</v>
          </cell>
          <cell r="K30">
            <v>2801.18</v>
          </cell>
          <cell r="L30">
            <v>0</v>
          </cell>
          <cell r="N30">
            <v>2.2999999999999998</v>
          </cell>
          <cell r="T30">
            <v>2595.56</v>
          </cell>
          <cell r="U30">
            <v>2801.18</v>
          </cell>
          <cell r="V30">
            <v>0</v>
          </cell>
        </row>
        <row r="31">
          <cell r="J31">
            <v>3396.29</v>
          </cell>
          <cell r="K31">
            <v>3408.23</v>
          </cell>
          <cell r="L31">
            <v>0</v>
          </cell>
          <cell r="N31">
            <v>11.58</v>
          </cell>
          <cell r="T31">
            <v>3083.16</v>
          </cell>
          <cell r="U31">
            <v>3095.1</v>
          </cell>
          <cell r="V31">
            <v>0</v>
          </cell>
        </row>
        <row r="32">
          <cell r="J32">
            <v>3037.75</v>
          </cell>
          <cell r="K32">
            <v>3040.16</v>
          </cell>
          <cell r="L32">
            <v>2.48</v>
          </cell>
          <cell r="N32">
            <v>29.84</v>
          </cell>
          <cell r="T32">
            <v>1657.9</v>
          </cell>
          <cell r="U32">
            <v>1658.56</v>
          </cell>
          <cell r="V32">
            <v>2.48</v>
          </cell>
        </row>
        <row r="33">
          <cell r="J33">
            <v>1652.74</v>
          </cell>
          <cell r="K33">
            <v>1759.76</v>
          </cell>
          <cell r="L33">
            <v>366.7</v>
          </cell>
          <cell r="N33">
            <v>0.24</v>
          </cell>
          <cell r="T33">
            <v>1420.3</v>
          </cell>
          <cell r="U33">
            <v>1530.32</v>
          </cell>
          <cell r="V33">
            <v>235.16</v>
          </cell>
        </row>
        <row r="34">
          <cell r="J34">
            <v>1737.08</v>
          </cell>
          <cell r="K34">
            <v>1840.75</v>
          </cell>
          <cell r="L34">
            <v>6681.47</v>
          </cell>
          <cell r="N34">
            <v>7584.96</v>
          </cell>
          <cell r="T34">
            <v>2065.11</v>
          </cell>
          <cell r="U34">
            <v>2152.69</v>
          </cell>
          <cell r="V34">
            <v>8426.64</v>
          </cell>
        </row>
        <row r="35">
          <cell r="J35">
            <v>894.63</v>
          </cell>
          <cell r="K35">
            <v>801.39</v>
          </cell>
          <cell r="L35">
            <v>5669.87</v>
          </cell>
          <cell r="N35">
            <v>0.31</v>
          </cell>
          <cell r="T35">
            <v>894.63</v>
          </cell>
          <cell r="U35">
            <v>801.39</v>
          </cell>
          <cell r="V35">
            <v>5669.87</v>
          </cell>
        </row>
        <row r="36">
          <cell r="J36">
            <v>6100.44</v>
          </cell>
          <cell r="K36">
            <v>6116.01</v>
          </cell>
          <cell r="L36">
            <v>5280.44</v>
          </cell>
          <cell r="N36">
            <v>329.16</v>
          </cell>
          <cell r="T36">
            <v>10940.55</v>
          </cell>
          <cell r="U36">
            <v>11041.58</v>
          </cell>
          <cell r="V36">
            <v>5602.64</v>
          </cell>
        </row>
        <row r="37">
          <cell r="J37">
            <v>3298.59</v>
          </cell>
          <cell r="K37">
            <v>3178.47</v>
          </cell>
          <cell r="L37">
            <v>0</v>
          </cell>
          <cell r="N37">
            <v>0</v>
          </cell>
          <cell r="T37">
            <v>3298.59</v>
          </cell>
          <cell r="U37">
            <v>3178.47</v>
          </cell>
          <cell r="V37">
            <v>0</v>
          </cell>
        </row>
        <row r="38">
          <cell r="J38">
            <v>3248.4</v>
          </cell>
          <cell r="K38">
            <v>3137.58</v>
          </cell>
          <cell r="L38">
            <v>0</v>
          </cell>
          <cell r="N38">
            <v>16.690000000000001</v>
          </cell>
          <cell r="T38">
            <v>3248.4</v>
          </cell>
          <cell r="U38">
            <v>3137.58</v>
          </cell>
          <cell r="V38">
            <v>0</v>
          </cell>
        </row>
        <row r="39">
          <cell r="J39">
            <v>3765.87</v>
          </cell>
          <cell r="K39">
            <v>3743.62</v>
          </cell>
          <cell r="L39">
            <v>0</v>
          </cell>
          <cell r="N39">
            <v>0</v>
          </cell>
          <cell r="T39">
            <v>1865.16</v>
          </cell>
          <cell r="U39">
            <v>1848.64</v>
          </cell>
          <cell r="V39">
            <v>0</v>
          </cell>
        </row>
        <row r="40">
          <cell r="J40">
            <v>2270.69</v>
          </cell>
          <cell r="K40">
            <v>2226.09</v>
          </cell>
          <cell r="L40">
            <v>109.26</v>
          </cell>
          <cell r="N40">
            <v>5.73</v>
          </cell>
          <cell r="T40">
            <v>1020.13</v>
          </cell>
          <cell r="U40">
            <v>971.91</v>
          </cell>
          <cell r="V40">
            <v>0</v>
          </cell>
        </row>
        <row r="41">
          <cell r="J41">
            <v>9797.42</v>
          </cell>
          <cell r="K41">
            <v>9905.15</v>
          </cell>
          <cell r="L41">
            <v>178.23</v>
          </cell>
          <cell r="N41">
            <v>121.19</v>
          </cell>
          <cell r="T41">
            <v>7865.96</v>
          </cell>
          <cell r="U41">
            <v>7870.49</v>
          </cell>
          <cell r="V41">
            <v>281.77</v>
          </cell>
        </row>
        <row r="42">
          <cell r="J42">
            <v>2223.58</v>
          </cell>
          <cell r="K42">
            <v>2303.86</v>
          </cell>
          <cell r="L42">
            <v>6489.54</v>
          </cell>
          <cell r="N42">
            <v>1969</v>
          </cell>
          <cell r="T42">
            <v>2466.1999999999998</v>
          </cell>
          <cell r="U42">
            <v>2562.1</v>
          </cell>
          <cell r="V42">
            <v>6173.05</v>
          </cell>
        </row>
        <row r="43">
          <cell r="J43">
            <v>482.97</v>
          </cell>
          <cell r="K43">
            <v>602.87</v>
          </cell>
          <cell r="L43">
            <v>6196.35</v>
          </cell>
          <cell r="N43">
            <v>237.14</v>
          </cell>
          <cell r="T43">
            <v>482.97</v>
          </cell>
          <cell r="U43">
            <v>602.87</v>
          </cell>
          <cell r="V43">
            <v>6196.35</v>
          </cell>
        </row>
      </sheetData>
      <sheetData sheetId="5">
        <row r="30">
          <cell r="M30">
            <v>31</v>
          </cell>
        </row>
        <row r="31">
          <cell r="M31">
            <v>275</v>
          </cell>
        </row>
        <row r="32">
          <cell r="M32">
            <v>137</v>
          </cell>
        </row>
        <row r="33">
          <cell r="M33">
            <v>166</v>
          </cell>
        </row>
        <row r="34">
          <cell r="M34">
            <v>108</v>
          </cell>
        </row>
        <row r="35">
          <cell r="M35">
            <v>84</v>
          </cell>
        </row>
        <row r="36">
          <cell r="M36">
            <v>63</v>
          </cell>
        </row>
        <row r="37">
          <cell r="M37">
            <v>44</v>
          </cell>
        </row>
        <row r="38">
          <cell r="M38">
            <v>61</v>
          </cell>
        </row>
        <row r="39">
          <cell r="M39">
            <v>154</v>
          </cell>
        </row>
        <row r="40">
          <cell r="M40">
            <v>76</v>
          </cell>
        </row>
        <row r="41">
          <cell r="M41">
            <v>97</v>
          </cell>
        </row>
        <row r="42">
          <cell r="M42">
            <v>68</v>
          </cell>
        </row>
        <row r="43">
          <cell r="M43">
            <v>85</v>
          </cell>
        </row>
        <row r="44">
          <cell r="M44">
            <v>62</v>
          </cell>
        </row>
        <row r="45">
          <cell r="M45">
            <v>23</v>
          </cell>
        </row>
        <row r="51">
          <cell r="M51">
            <v>102</v>
          </cell>
        </row>
        <row r="52">
          <cell r="M52">
            <v>275</v>
          </cell>
        </row>
        <row r="53">
          <cell r="M53">
            <v>137</v>
          </cell>
        </row>
        <row r="54">
          <cell r="M54">
            <v>154</v>
          </cell>
        </row>
        <row r="55">
          <cell r="M55">
            <v>70</v>
          </cell>
        </row>
        <row r="56">
          <cell r="M56">
            <v>65</v>
          </cell>
        </row>
        <row r="57">
          <cell r="M57">
            <v>61</v>
          </cell>
        </row>
        <row r="58">
          <cell r="M58">
            <v>44</v>
          </cell>
        </row>
        <row r="59">
          <cell r="M59">
            <v>149</v>
          </cell>
        </row>
        <row r="60">
          <cell r="M60">
            <v>154</v>
          </cell>
        </row>
        <row r="61">
          <cell r="M61">
            <v>76</v>
          </cell>
        </row>
        <row r="62">
          <cell r="M62">
            <v>81</v>
          </cell>
        </row>
        <row r="63">
          <cell r="M63">
            <v>39</v>
          </cell>
        </row>
        <row r="64">
          <cell r="M64">
            <v>53</v>
          </cell>
        </row>
        <row r="65">
          <cell r="M65">
            <v>51</v>
          </cell>
        </row>
        <row r="66">
          <cell r="M66">
            <v>23</v>
          </cell>
        </row>
      </sheetData>
      <sheetData sheetId="6">
        <row r="33">
          <cell r="K33">
            <v>46</v>
          </cell>
          <cell r="Z33">
            <v>3625</v>
          </cell>
        </row>
        <row r="34">
          <cell r="K34">
            <v>587</v>
          </cell>
          <cell r="Z34">
            <v>2740</v>
          </cell>
        </row>
        <row r="35">
          <cell r="K35">
            <v>650</v>
          </cell>
          <cell r="Z35">
            <v>313</v>
          </cell>
        </row>
        <row r="36">
          <cell r="K36">
            <v>1491</v>
          </cell>
          <cell r="Z36">
            <v>81</v>
          </cell>
        </row>
        <row r="37">
          <cell r="K37">
            <v>762</v>
          </cell>
          <cell r="Z37">
            <v>54</v>
          </cell>
        </row>
        <row r="38">
          <cell r="K38">
            <v>949</v>
          </cell>
          <cell r="Z38">
            <v>241</v>
          </cell>
        </row>
        <row r="39">
          <cell r="K39">
            <v>459</v>
          </cell>
          <cell r="Z39">
            <v>630</v>
          </cell>
        </row>
        <row r="40">
          <cell r="K40">
            <v>2740</v>
          </cell>
          <cell r="Z40">
            <v>1756</v>
          </cell>
        </row>
        <row r="41">
          <cell r="K41">
            <v>85</v>
          </cell>
          <cell r="Z41">
            <v>1301</v>
          </cell>
        </row>
        <row r="42">
          <cell r="K42">
            <v>347</v>
          </cell>
          <cell r="Z42">
            <v>146</v>
          </cell>
        </row>
        <row r="43">
          <cell r="K43">
            <v>286</v>
          </cell>
          <cell r="Z43">
            <v>43</v>
          </cell>
        </row>
        <row r="44">
          <cell r="K44">
            <v>692</v>
          </cell>
          <cell r="Z44">
            <v>22</v>
          </cell>
        </row>
        <row r="45">
          <cell r="K45">
            <v>350</v>
          </cell>
          <cell r="Z45">
            <v>144</v>
          </cell>
        </row>
        <row r="46">
          <cell r="K46">
            <v>337</v>
          </cell>
          <cell r="Z46">
            <v>325</v>
          </cell>
        </row>
        <row r="47">
          <cell r="K47">
            <v>339</v>
          </cell>
        </row>
        <row r="48">
          <cell r="K48">
            <v>1301</v>
          </cell>
        </row>
        <row r="58">
          <cell r="K58">
            <v>336</v>
          </cell>
        </row>
        <row r="59">
          <cell r="K59">
            <v>587</v>
          </cell>
        </row>
        <row r="60">
          <cell r="K60">
            <v>650</v>
          </cell>
        </row>
        <row r="61">
          <cell r="K61">
            <v>1466</v>
          </cell>
        </row>
        <row r="62">
          <cell r="K62">
            <v>626</v>
          </cell>
        </row>
        <row r="63">
          <cell r="K63">
            <v>841</v>
          </cell>
        </row>
        <row r="64">
          <cell r="K64">
            <v>438</v>
          </cell>
        </row>
        <row r="65">
          <cell r="K65">
            <v>2740</v>
          </cell>
        </row>
        <row r="66">
          <cell r="K66">
            <v>241</v>
          </cell>
        </row>
        <row r="67">
          <cell r="K67">
            <v>347</v>
          </cell>
        </row>
        <row r="68">
          <cell r="K68">
            <v>286</v>
          </cell>
        </row>
        <row r="69">
          <cell r="K69">
            <v>670</v>
          </cell>
        </row>
        <row r="70">
          <cell r="K70">
            <v>293</v>
          </cell>
        </row>
        <row r="71">
          <cell r="K71">
            <v>281</v>
          </cell>
        </row>
        <row r="72">
          <cell r="K72">
            <v>318</v>
          </cell>
        </row>
        <row r="73">
          <cell r="K73">
            <v>1301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 refreshError="1"/>
      <sheetData sheetId="1" refreshError="1"/>
      <sheetData sheetId="2">
        <row r="37">
          <cell r="J37">
            <v>1292</v>
          </cell>
          <cell r="K37">
            <v>35</v>
          </cell>
        </row>
        <row r="38">
          <cell r="J38">
            <v>392</v>
          </cell>
          <cell r="K38">
            <v>20</v>
          </cell>
        </row>
        <row r="43">
          <cell r="J43">
            <v>1292</v>
          </cell>
        </row>
        <row r="44">
          <cell r="J44">
            <v>2</v>
          </cell>
        </row>
        <row r="45">
          <cell r="J45">
            <v>1</v>
          </cell>
        </row>
        <row r="46">
          <cell r="J46">
            <v>2</v>
          </cell>
        </row>
        <row r="47">
          <cell r="J47">
            <v>28</v>
          </cell>
        </row>
        <row r="48">
          <cell r="J48">
            <v>2</v>
          </cell>
        </row>
        <row r="49">
          <cell r="J49">
            <v>392</v>
          </cell>
        </row>
        <row r="50">
          <cell r="J50">
            <v>1</v>
          </cell>
        </row>
        <row r="51">
          <cell r="J51">
            <v>1</v>
          </cell>
        </row>
        <row r="52">
          <cell r="J52">
            <v>3</v>
          </cell>
        </row>
        <row r="53">
          <cell r="J53">
            <v>15</v>
          </cell>
        </row>
      </sheetData>
      <sheetData sheetId="3">
        <row r="34">
          <cell r="J34">
            <v>86</v>
          </cell>
        </row>
        <row r="35">
          <cell r="J35">
            <v>1053</v>
          </cell>
        </row>
        <row r="36">
          <cell r="J36">
            <v>154.5</v>
          </cell>
        </row>
        <row r="37">
          <cell r="J37">
            <v>205.5</v>
          </cell>
        </row>
        <row r="38">
          <cell r="J38">
            <v>130</v>
          </cell>
        </row>
        <row r="39">
          <cell r="J39">
            <v>122</v>
          </cell>
        </row>
        <row r="40">
          <cell r="J40">
            <v>101</v>
          </cell>
        </row>
        <row r="41">
          <cell r="J41">
            <v>47</v>
          </cell>
        </row>
        <row r="42">
          <cell r="J42">
            <v>304.5</v>
          </cell>
        </row>
        <row r="43">
          <cell r="J43">
            <v>337</v>
          </cell>
        </row>
        <row r="44">
          <cell r="J44">
            <v>149</v>
          </cell>
        </row>
        <row r="45">
          <cell r="J45">
            <v>230.5</v>
          </cell>
        </row>
        <row r="46">
          <cell r="J46">
            <v>228</v>
          </cell>
        </row>
        <row r="47">
          <cell r="J47">
            <v>246.5</v>
          </cell>
        </row>
        <row r="48">
          <cell r="J48">
            <v>115.5</v>
          </cell>
        </row>
        <row r="49">
          <cell r="J49">
            <v>15</v>
          </cell>
        </row>
        <row r="54">
          <cell r="J54">
            <v>156.5</v>
          </cell>
        </row>
        <row r="55">
          <cell r="J55">
            <v>1053</v>
          </cell>
        </row>
        <row r="56">
          <cell r="J56">
            <v>154.5</v>
          </cell>
        </row>
        <row r="57">
          <cell r="J57">
            <v>203.5</v>
          </cell>
        </row>
        <row r="58">
          <cell r="J58">
            <v>99</v>
          </cell>
        </row>
        <row r="59">
          <cell r="J59">
            <v>76.5</v>
          </cell>
        </row>
        <row r="60">
          <cell r="J60">
            <v>109</v>
          </cell>
        </row>
        <row r="61">
          <cell r="J61">
            <v>47</v>
          </cell>
        </row>
        <row r="62">
          <cell r="J62">
            <v>644.5</v>
          </cell>
        </row>
        <row r="63">
          <cell r="J63">
            <v>337</v>
          </cell>
        </row>
        <row r="64">
          <cell r="J64">
            <v>149</v>
          </cell>
        </row>
        <row r="65">
          <cell r="J65">
            <v>175.5</v>
          </cell>
        </row>
        <row r="66">
          <cell r="J66">
            <v>58</v>
          </cell>
        </row>
        <row r="67">
          <cell r="J67">
            <v>145.5</v>
          </cell>
        </row>
        <row r="68">
          <cell r="J68">
            <v>101.5</v>
          </cell>
        </row>
        <row r="69">
          <cell r="J69">
            <v>15</v>
          </cell>
        </row>
      </sheetData>
      <sheetData sheetId="4">
        <row r="27">
          <cell r="L27">
            <v>169.29</v>
          </cell>
        </row>
        <row r="28">
          <cell r="J28">
            <v>1857.83</v>
          </cell>
          <cell r="K28">
            <v>1886.73</v>
          </cell>
          <cell r="L28">
            <v>2498.86</v>
          </cell>
          <cell r="N28">
            <v>3970.32</v>
          </cell>
          <cell r="T28">
            <v>3126.56</v>
          </cell>
          <cell r="U28">
            <v>3243.06</v>
          </cell>
          <cell r="V28">
            <v>3360.45</v>
          </cell>
        </row>
        <row r="29">
          <cell r="J29">
            <v>14161.59</v>
          </cell>
          <cell r="K29">
            <v>14011.94</v>
          </cell>
          <cell r="L29">
            <v>0</v>
          </cell>
          <cell r="N29">
            <v>0</v>
          </cell>
          <cell r="T29">
            <v>14161.59</v>
          </cell>
          <cell r="U29">
            <v>14011.94</v>
          </cell>
          <cell r="V29">
            <v>0</v>
          </cell>
        </row>
        <row r="30">
          <cell r="J30">
            <v>2120.2800000000002</v>
          </cell>
          <cell r="K30">
            <v>2103.4</v>
          </cell>
          <cell r="L30">
            <v>0</v>
          </cell>
          <cell r="N30">
            <v>0.01</v>
          </cell>
          <cell r="T30">
            <v>2120.2800000000002</v>
          </cell>
          <cell r="U30">
            <v>2103.4</v>
          </cell>
          <cell r="V30">
            <v>0</v>
          </cell>
        </row>
        <row r="31">
          <cell r="J31">
            <v>2783</v>
          </cell>
          <cell r="K31">
            <v>2760.19</v>
          </cell>
          <cell r="L31">
            <v>0</v>
          </cell>
          <cell r="N31">
            <v>7.12</v>
          </cell>
          <cell r="T31">
            <v>2752.66</v>
          </cell>
          <cell r="U31">
            <v>2729.84</v>
          </cell>
          <cell r="V31">
            <v>0</v>
          </cell>
        </row>
        <row r="32">
          <cell r="J32">
            <v>1939.3</v>
          </cell>
          <cell r="K32">
            <v>1943.25</v>
          </cell>
          <cell r="L32">
            <v>0</v>
          </cell>
          <cell r="N32">
            <v>13.37</v>
          </cell>
          <cell r="T32">
            <v>1472.99</v>
          </cell>
          <cell r="U32">
            <v>1482.39</v>
          </cell>
          <cell r="V32">
            <v>0</v>
          </cell>
        </row>
        <row r="33">
          <cell r="J33">
            <v>1644.53</v>
          </cell>
          <cell r="K33">
            <v>1671.83</v>
          </cell>
          <cell r="L33">
            <v>1064.73</v>
          </cell>
          <cell r="N33">
            <v>1.55</v>
          </cell>
          <cell r="T33">
            <v>1019.87</v>
          </cell>
          <cell r="U33">
            <v>1037.1600000000001</v>
          </cell>
          <cell r="V33">
            <v>879.45</v>
          </cell>
        </row>
        <row r="34">
          <cell r="J34">
            <v>2199.79</v>
          </cell>
          <cell r="K34">
            <v>2241.2600000000002</v>
          </cell>
          <cell r="L34">
            <v>8070.13</v>
          </cell>
          <cell r="N34">
            <v>4385.12</v>
          </cell>
          <cell r="T34">
            <v>2052.37</v>
          </cell>
          <cell r="U34">
            <v>2010.81</v>
          </cell>
          <cell r="V34">
            <v>7393.82</v>
          </cell>
        </row>
        <row r="35">
          <cell r="J35">
            <v>654.79999999999995</v>
          </cell>
          <cell r="K35">
            <v>755.55</v>
          </cell>
          <cell r="L35">
            <v>4640.75</v>
          </cell>
          <cell r="N35">
            <v>15</v>
          </cell>
          <cell r="T35">
            <v>654.79999999999995</v>
          </cell>
          <cell r="U35">
            <v>755.55</v>
          </cell>
          <cell r="V35">
            <v>4640.75</v>
          </cell>
        </row>
        <row r="36">
          <cell r="J36">
            <v>7621.49</v>
          </cell>
          <cell r="K36">
            <v>7612.45</v>
          </cell>
          <cell r="L36">
            <v>5394.48</v>
          </cell>
          <cell r="N36">
            <v>2399.23</v>
          </cell>
          <cell r="T36">
            <v>14188.19</v>
          </cell>
          <cell r="U36">
            <v>14090.89</v>
          </cell>
          <cell r="V36">
            <v>5572.51</v>
          </cell>
        </row>
        <row r="37">
          <cell r="J37">
            <v>5003.32</v>
          </cell>
          <cell r="K37">
            <v>4919.76</v>
          </cell>
          <cell r="L37">
            <v>0</v>
          </cell>
          <cell r="N37">
            <v>0</v>
          </cell>
          <cell r="T37">
            <v>5003.32</v>
          </cell>
          <cell r="U37">
            <v>4919.76</v>
          </cell>
          <cell r="V37">
            <v>0</v>
          </cell>
        </row>
        <row r="38">
          <cell r="J38">
            <v>2156.14</v>
          </cell>
          <cell r="K38">
            <v>2115.9899999999998</v>
          </cell>
          <cell r="L38">
            <v>0</v>
          </cell>
          <cell r="N38">
            <v>0.32</v>
          </cell>
          <cell r="T38">
            <v>2156.14</v>
          </cell>
          <cell r="U38">
            <v>2115.9899999999998</v>
          </cell>
          <cell r="V38">
            <v>0</v>
          </cell>
        </row>
        <row r="39">
          <cell r="J39">
            <v>4488.4799999999996</v>
          </cell>
          <cell r="K39">
            <v>4129.46</v>
          </cell>
          <cell r="L39">
            <v>20.8</v>
          </cell>
          <cell r="N39">
            <v>1.0900000000000001</v>
          </cell>
          <cell r="T39">
            <v>3365.75</v>
          </cell>
          <cell r="U39">
            <v>3006.73</v>
          </cell>
          <cell r="V39">
            <v>20.8</v>
          </cell>
        </row>
        <row r="40">
          <cell r="J40">
            <v>4405.57</v>
          </cell>
          <cell r="K40">
            <v>4375.99</v>
          </cell>
          <cell r="L40">
            <v>0</v>
          </cell>
          <cell r="N40">
            <v>71.540000000000006</v>
          </cell>
          <cell r="T40">
            <v>1004.7</v>
          </cell>
          <cell r="U40">
            <v>1031.01</v>
          </cell>
          <cell r="V40">
            <v>0</v>
          </cell>
        </row>
        <row r="41">
          <cell r="J41">
            <v>4937.8599999999997</v>
          </cell>
          <cell r="K41">
            <v>5173.57</v>
          </cell>
          <cell r="L41">
            <v>290.92</v>
          </cell>
          <cell r="N41">
            <v>81.89</v>
          </cell>
          <cell r="T41">
            <v>2594.13</v>
          </cell>
          <cell r="U41">
            <v>2753.23</v>
          </cell>
          <cell r="V41">
            <v>240</v>
          </cell>
        </row>
        <row r="42">
          <cell r="J42">
            <v>1895.13</v>
          </cell>
          <cell r="K42">
            <v>1959.52</v>
          </cell>
          <cell r="L42">
            <v>7691.96</v>
          </cell>
          <cell r="N42">
            <v>1989.43</v>
          </cell>
          <cell r="T42">
            <v>2195.75</v>
          </cell>
          <cell r="U42">
            <v>2369.13</v>
          </cell>
          <cell r="V42">
            <v>7564.85</v>
          </cell>
        </row>
        <row r="43">
          <cell r="J43">
            <v>254.37</v>
          </cell>
          <cell r="K43">
            <v>472.69</v>
          </cell>
          <cell r="L43">
            <v>6468.61</v>
          </cell>
          <cell r="N43">
            <v>294.95</v>
          </cell>
          <cell r="T43">
            <v>254.37</v>
          </cell>
          <cell r="U43">
            <v>472.69</v>
          </cell>
          <cell r="V43">
            <v>6468.61</v>
          </cell>
        </row>
      </sheetData>
      <sheetData sheetId="5">
        <row r="30">
          <cell r="M30">
            <v>31</v>
          </cell>
        </row>
        <row r="31">
          <cell r="M31">
            <v>706</v>
          </cell>
        </row>
        <row r="32">
          <cell r="M32">
            <v>108</v>
          </cell>
        </row>
        <row r="33">
          <cell r="M33">
            <v>139</v>
          </cell>
        </row>
        <row r="34">
          <cell r="M34">
            <v>89</v>
          </cell>
        </row>
        <row r="35">
          <cell r="M35">
            <v>93</v>
          </cell>
        </row>
        <row r="36">
          <cell r="M36">
            <v>60</v>
          </cell>
        </row>
        <row r="37">
          <cell r="M37">
            <v>42</v>
          </cell>
        </row>
        <row r="38">
          <cell r="M38">
            <v>64</v>
          </cell>
        </row>
        <row r="39">
          <cell r="M39">
            <v>208</v>
          </cell>
        </row>
        <row r="40">
          <cell r="M40">
            <v>88</v>
          </cell>
        </row>
        <row r="41">
          <cell r="M41">
            <v>94</v>
          </cell>
        </row>
        <row r="42">
          <cell r="M42">
            <v>62</v>
          </cell>
        </row>
        <row r="43">
          <cell r="M43">
            <v>88</v>
          </cell>
        </row>
        <row r="44">
          <cell r="M44">
            <v>58</v>
          </cell>
        </row>
        <row r="45">
          <cell r="M45">
            <v>15</v>
          </cell>
        </row>
        <row r="51">
          <cell r="M51">
            <v>92</v>
          </cell>
        </row>
        <row r="52">
          <cell r="M52">
            <v>706</v>
          </cell>
        </row>
        <row r="53">
          <cell r="M53">
            <v>108</v>
          </cell>
        </row>
        <row r="54">
          <cell r="M54">
            <v>136</v>
          </cell>
        </row>
        <row r="55">
          <cell r="M55">
            <v>68</v>
          </cell>
        </row>
        <row r="56">
          <cell r="M56">
            <v>62</v>
          </cell>
        </row>
        <row r="57">
          <cell r="M57">
            <v>54</v>
          </cell>
        </row>
        <row r="58">
          <cell r="M58">
            <v>42</v>
          </cell>
        </row>
        <row r="59">
          <cell r="M59">
            <v>141</v>
          </cell>
        </row>
        <row r="60">
          <cell r="M60">
            <v>208</v>
          </cell>
        </row>
        <row r="61">
          <cell r="M61">
            <v>88</v>
          </cell>
        </row>
        <row r="62">
          <cell r="M62">
            <v>86</v>
          </cell>
        </row>
        <row r="63">
          <cell r="M63">
            <v>37</v>
          </cell>
        </row>
        <row r="64">
          <cell r="M64">
            <v>55</v>
          </cell>
        </row>
        <row r="65">
          <cell r="M65">
            <v>47</v>
          </cell>
        </row>
        <row r="66">
          <cell r="M66">
            <v>15</v>
          </cell>
        </row>
      </sheetData>
      <sheetData sheetId="6">
        <row r="33">
          <cell r="K33">
            <v>47</v>
          </cell>
          <cell r="Z33">
            <v>4210</v>
          </cell>
        </row>
        <row r="34">
          <cell r="K34">
            <v>1312</v>
          </cell>
          <cell r="Z34">
            <v>3299</v>
          </cell>
        </row>
        <row r="35">
          <cell r="K35">
            <v>563</v>
          </cell>
          <cell r="Z35">
            <v>324</v>
          </cell>
        </row>
        <row r="36">
          <cell r="K36">
            <v>1437</v>
          </cell>
          <cell r="Z36">
            <v>80</v>
          </cell>
        </row>
        <row r="37">
          <cell r="K37">
            <v>651</v>
          </cell>
          <cell r="Z37">
            <v>51</v>
          </cell>
        </row>
        <row r="38">
          <cell r="K38">
            <v>1014</v>
          </cell>
          <cell r="Z38">
            <v>225</v>
          </cell>
        </row>
        <row r="39">
          <cell r="K39">
            <v>500</v>
          </cell>
          <cell r="Z39">
            <v>634</v>
          </cell>
        </row>
        <row r="40">
          <cell r="K40">
            <v>3299</v>
          </cell>
          <cell r="Z40">
            <v>1833</v>
          </cell>
        </row>
        <row r="41">
          <cell r="K41">
            <v>81</v>
          </cell>
          <cell r="Z41">
            <v>1550</v>
          </cell>
        </row>
        <row r="42">
          <cell r="K42">
            <v>405</v>
          </cell>
          <cell r="Z42">
            <v>143</v>
          </cell>
        </row>
        <row r="43">
          <cell r="K43">
            <v>324</v>
          </cell>
          <cell r="Z43">
            <v>42</v>
          </cell>
        </row>
        <row r="44">
          <cell r="K44">
            <v>590</v>
          </cell>
          <cell r="Z44">
            <v>23</v>
          </cell>
        </row>
        <row r="45">
          <cell r="K45">
            <v>334</v>
          </cell>
          <cell r="Z45">
            <v>134</v>
          </cell>
        </row>
        <row r="46">
          <cell r="K46">
            <v>415</v>
          </cell>
          <cell r="Z46">
            <v>316</v>
          </cell>
        </row>
        <row r="47">
          <cell r="K47">
            <v>342</v>
          </cell>
        </row>
        <row r="48">
          <cell r="K48">
            <v>1550</v>
          </cell>
        </row>
        <row r="58">
          <cell r="K58">
            <v>316</v>
          </cell>
        </row>
        <row r="59">
          <cell r="K59">
            <v>1312</v>
          </cell>
        </row>
        <row r="60">
          <cell r="K60">
            <v>563</v>
          </cell>
        </row>
        <row r="61">
          <cell r="K61">
            <v>1424</v>
          </cell>
        </row>
        <row r="62">
          <cell r="K62">
            <v>569</v>
          </cell>
        </row>
        <row r="63">
          <cell r="K63">
            <v>867</v>
          </cell>
        </row>
        <row r="64">
          <cell r="K64">
            <v>473</v>
          </cell>
        </row>
        <row r="65">
          <cell r="K65">
            <v>3299</v>
          </cell>
        </row>
        <row r="66">
          <cell r="K66">
            <v>234</v>
          </cell>
        </row>
        <row r="67">
          <cell r="K67">
            <v>405</v>
          </cell>
        </row>
        <row r="68">
          <cell r="K68">
            <v>324</v>
          </cell>
        </row>
        <row r="69">
          <cell r="K69">
            <v>579</v>
          </cell>
        </row>
        <row r="70">
          <cell r="K70">
            <v>291</v>
          </cell>
        </row>
        <row r="71">
          <cell r="K71">
            <v>339</v>
          </cell>
        </row>
        <row r="72">
          <cell r="K72">
            <v>319</v>
          </cell>
        </row>
        <row r="73">
          <cell r="K73">
            <v>1550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P"/>
      <sheetName val="Sheet1"/>
    </sheetNames>
    <sheetDataSet>
      <sheetData sheetId="0"/>
      <sheetData sheetId="1">
        <row r="8">
          <cell r="X8">
            <v>5389.3</v>
          </cell>
          <cell r="Y8">
            <v>722.77800000000002</v>
          </cell>
          <cell r="Z8">
            <v>590</v>
          </cell>
          <cell r="AA8">
            <v>180</v>
          </cell>
          <cell r="AB8">
            <v>7635.21</v>
          </cell>
          <cell r="AC8">
            <v>3390.1489999999999</v>
          </cell>
          <cell r="AD8">
            <v>4398.2489999999998</v>
          </cell>
          <cell r="AE8">
            <v>4082.2380000000003</v>
          </cell>
          <cell r="AF8">
            <v>2134.3669999999997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>
        <row r="71">
          <cell r="K71">
            <v>456</v>
          </cell>
        </row>
      </sheetData>
      <sheetData sheetId="2">
        <row r="37">
          <cell r="J37">
            <v>793</v>
          </cell>
          <cell r="K37">
            <v>149</v>
          </cell>
        </row>
        <row r="38">
          <cell r="J38">
            <v>307</v>
          </cell>
          <cell r="K38">
            <v>70</v>
          </cell>
        </row>
        <row r="43">
          <cell r="J43">
            <v>793</v>
          </cell>
        </row>
        <row r="44">
          <cell r="J44">
            <v>8</v>
          </cell>
        </row>
        <row r="45">
          <cell r="J45">
            <v>4</v>
          </cell>
        </row>
        <row r="46">
          <cell r="J46">
            <v>28</v>
          </cell>
        </row>
        <row r="47">
          <cell r="J47">
            <v>109</v>
          </cell>
        </row>
        <row r="48">
          <cell r="J48">
            <v>307</v>
          </cell>
        </row>
        <row r="49">
          <cell r="J49">
            <v>2</v>
          </cell>
        </row>
        <row r="50">
          <cell r="J50">
            <v>1</v>
          </cell>
        </row>
        <row r="51">
          <cell r="J51">
            <v>10</v>
          </cell>
        </row>
        <row r="52">
          <cell r="J52">
            <v>57</v>
          </cell>
        </row>
      </sheetData>
      <sheetData sheetId="3">
        <row r="11">
          <cell r="AC11">
            <v>20</v>
          </cell>
        </row>
        <row r="12">
          <cell r="AC12">
            <v>533</v>
          </cell>
        </row>
        <row r="13">
          <cell r="AC13">
            <v>305.5</v>
          </cell>
        </row>
        <row r="14">
          <cell r="AC14">
            <v>294</v>
          </cell>
        </row>
        <row r="15">
          <cell r="AC15">
            <v>200</v>
          </cell>
        </row>
        <row r="16">
          <cell r="AC16">
            <v>114</v>
          </cell>
        </row>
        <row r="17">
          <cell r="AC17">
            <v>169.5</v>
          </cell>
        </row>
        <row r="19">
          <cell r="AC19">
            <v>118.5</v>
          </cell>
        </row>
        <row r="20">
          <cell r="AC20">
            <v>205</v>
          </cell>
        </row>
        <row r="21">
          <cell r="AC21">
            <v>229</v>
          </cell>
        </row>
        <row r="22">
          <cell r="AC22">
            <v>267</v>
          </cell>
        </row>
        <row r="23">
          <cell r="AC23">
            <v>112.5</v>
          </cell>
        </row>
        <row r="24">
          <cell r="AC24">
            <v>215</v>
          </cell>
        </row>
        <row r="25">
          <cell r="AC25">
            <v>135</v>
          </cell>
        </row>
      </sheetData>
      <sheetData sheetId="4">
        <row r="16">
          <cell r="AC16">
            <v>3233.2505000000001</v>
          </cell>
        </row>
        <row r="17">
          <cell r="AC17">
            <v>3613.904</v>
          </cell>
        </row>
        <row r="18">
          <cell r="AC18">
            <v>4548.3230000000103</v>
          </cell>
        </row>
        <row r="19">
          <cell r="AC19">
            <v>7030.70550000002</v>
          </cell>
        </row>
        <row r="20">
          <cell r="AC20">
            <v>1992.4794999999999</v>
          </cell>
        </row>
        <row r="21">
          <cell r="AC21">
            <v>4710.0249999999996</v>
          </cell>
        </row>
        <row r="22">
          <cell r="AC22">
            <v>2505.2604999999999</v>
          </cell>
        </row>
        <row r="27">
          <cell r="K27">
            <v>492.32600000000002</v>
          </cell>
          <cell r="N27">
            <v>6720</v>
          </cell>
        </row>
        <row r="28">
          <cell r="K28">
            <v>7541.33900000005</v>
          </cell>
          <cell r="N28">
            <v>0</v>
          </cell>
        </row>
        <row r="29">
          <cell r="K29">
            <v>3899.4929999999999</v>
          </cell>
          <cell r="N29">
            <v>2.1999999999999999E-2</v>
          </cell>
        </row>
        <row r="30">
          <cell r="K30">
            <v>3926.4920000000002</v>
          </cell>
          <cell r="N30">
            <v>0</v>
          </cell>
        </row>
        <row r="31">
          <cell r="K31">
            <v>2638.5010000000002</v>
          </cell>
          <cell r="N31">
            <v>1613.799</v>
          </cell>
        </row>
        <row r="32">
          <cell r="K32">
            <v>2252.297</v>
          </cell>
          <cell r="N32">
            <v>3296.4</v>
          </cell>
        </row>
        <row r="33">
          <cell r="K33">
            <v>2400.953</v>
          </cell>
          <cell r="N33">
            <v>1439.175</v>
          </cell>
        </row>
        <row r="34">
          <cell r="K34">
            <v>3168.6145000000001</v>
          </cell>
          <cell r="N34">
            <v>1993.1020000000001</v>
          </cell>
        </row>
        <row r="35">
          <cell r="K35">
            <v>3529.88</v>
          </cell>
          <cell r="N35">
            <v>0</v>
          </cell>
        </row>
        <row r="36">
          <cell r="K36">
            <v>4035.6750000000002</v>
          </cell>
          <cell r="N36">
            <v>0</v>
          </cell>
        </row>
        <row r="37">
          <cell r="K37">
            <v>7188.4295000000102</v>
          </cell>
          <cell r="N37">
            <v>17.646000000000001</v>
          </cell>
        </row>
        <row r="38">
          <cell r="K38">
            <v>1922.1234999999999</v>
          </cell>
          <cell r="N38">
            <v>540.77859999999998</v>
          </cell>
        </row>
        <row r="39">
          <cell r="K39">
            <v>4923.0280000000103</v>
          </cell>
          <cell r="N39">
            <v>1638.173</v>
          </cell>
        </row>
        <row r="40">
          <cell r="K40">
            <v>2507.7444999999998</v>
          </cell>
          <cell r="N40">
            <v>1138.116</v>
          </cell>
        </row>
      </sheetData>
      <sheetData sheetId="5">
        <row r="8">
          <cell r="AE8">
            <v>11</v>
          </cell>
        </row>
        <row r="9">
          <cell r="AE9">
            <v>280</v>
          </cell>
        </row>
        <row r="10">
          <cell r="AE10">
            <v>207</v>
          </cell>
        </row>
        <row r="11">
          <cell r="AE11">
            <v>216</v>
          </cell>
        </row>
        <row r="12">
          <cell r="AE12">
            <v>108</v>
          </cell>
        </row>
        <row r="13">
          <cell r="AE13">
            <v>63</v>
          </cell>
        </row>
        <row r="14">
          <cell r="AE14">
            <v>80</v>
          </cell>
        </row>
        <row r="16">
          <cell r="AE16">
            <v>31</v>
          </cell>
        </row>
        <row r="17">
          <cell r="AE17">
            <v>127</v>
          </cell>
        </row>
        <row r="18">
          <cell r="AE18">
            <v>106</v>
          </cell>
        </row>
        <row r="19">
          <cell r="AE19">
            <v>107</v>
          </cell>
        </row>
        <row r="20">
          <cell r="AE20">
            <v>48</v>
          </cell>
        </row>
        <row r="21">
          <cell r="AE21">
            <v>80</v>
          </cell>
        </row>
        <row r="22">
          <cell r="AE22">
            <v>75</v>
          </cell>
        </row>
      </sheetData>
      <sheetData sheetId="6">
        <row r="33">
          <cell r="K33">
            <v>25</v>
          </cell>
          <cell r="Z33">
            <v>4775</v>
          </cell>
        </row>
        <row r="34">
          <cell r="K34">
            <v>935</v>
          </cell>
          <cell r="Z34">
            <v>206</v>
          </cell>
        </row>
        <row r="35">
          <cell r="K35">
            <v>873</v>
          </cell>
          <cell r="Z35">
            <v>70</v>
          </cell>
        </row>
        <row r="36">
          <cell r="K36">
            <v>1640</v>
          </cell>
          <cell r="Z36">
            <v>50</v>
          </cell>
        </row>
        <row r="37">
          <cell r="K37">
            <v>1364</v>
          </cell>
          <cell r="Z37">
            <v>231</v>
          </cell>
        </row>
        <row r="38">
          <cell r="K38">
            <v>583</v>
          </cell>
          <cell r="Z38">
            <v>688</v>
          </cell>
        </row>
        <row r="39">
          <cell r="K39">
            <v>600</v>
          </cell>
          <cell r="Z39">
            <v>2410</v>
          </cell>
        </row>
        <row r="40">
          <cell r="K40">
            <v>65</v>
          </cell>
          <cell r="Z40">
            <v>85</v>
          </cell>
        </row>
        <row r="41">
          <cell r="K41">
            <v>377</v>
          </cell>
          <cell r="Z41">
            <v>39</v>
          </cell>
        </row>
        <row r="42">
          <cell r="K42">
            <v>304</v>
          </cell>
          <cell r="Z42">
            <v>14</v>
          </cell>
        </row>
        <row r="43">
          <cell r="K43">
            <v>538</v>
          </cell>
          <cell r="Z43">
            <v>136</v>
          </cell>
        </row>
        <row r="44">
          <cell r="K44">
            <v>599</v>
          </cell>
          <cell r="Z44">
            <v>347</v>
          </cell>
        </row>
        <row r="45">
          <cell r="K45">
            <v>551</v>
          </cell>
        </row>
        <row r="46">
          <cell r="K46">
            <v>597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g"/>
    </sheetNames>
    <sheetDataSet>
      <sheetData sheetId="0">
        <row r="6">
          <cell r="L6">
            <v>673.03800000000001</v>
          </cell>
          <cell r="M6">
            <v>225.52699999999999</v>
          </cell>
          <cell r="N6">
            <v>1937.2429999999999</v>
          </cell>
          <cell r="O6">
            <v>827.22</v>
          </cell>
          <cell r="P6">
            <v>599.57299999999998</v>
          </cell>
          <cell r="Q6">
            <v>523.68200000000002</v>
          </cell>
          <cell r="R6">
            <v>2684.6819999999998</v>
          </cell>
          <cell r="S6">
            <v>508.12900000000002</v>
          </cell>
          <cell r="T6">
            <v>1326.2429999999999</v>
          </cell>
          <cell r="U6">
            <v>695.10699999999997</v>
          </cell>
          <cell r="V6">
            <v>1316.827</v>
          </cell>
          <cell r="W6">
            <v>3204.8004999999998</v>
          </cell>
          <cell r="X6">
            <v>755.13900000000001</v>
          </cell>
          <cell r="Y6">
            <v>363.15600000000001</v>
          </cell>
          <cell r="Z6">
            <v>774.62699999999995</v>
          </cell>
          <cell r="AA6">
            <v>1055.442</v>
          </cell>
          <cell r="AB6">
            <v>1161.5550000000001</v>
          </cell>
          <cell r="AC6">
            <v>1331.558</v>
          </cell>
        </row>
        <row r="7">
          <cell r="L7">
            <v>1367.6179999999999</v>
          </cell>
          <cell r="M7">
            <v>740.48900000000003</v>
          </cell>
          <cell r="N7">
            <v>1374.5329999999999</v>
          </cell>
          <cell r="O7">
            <v>2474.6950000000002</v>
          </cell>
          <cell r="P7">
            <v>1744.1355000000001</v>
          </cell>
          <cell r="Q7">
            <v>1637.4580000000001</v>
          </cell>
          <cell r="R7">
            <v>2592.8339999999998</v>
          </cell>
          <cell r="S7">
            <v>1504.8530000000001</v>
          </cell>
          <cell r="T7">
            <v>4215.3289999999997</v>
          </cell>
          <cell r="U7">
            <v>2258.0909999999999</v>
          </cell>
          <cell r="V7">
            <v>5982.0250000000296</v>
          </cell>
          <cell r="W7">
            <v>3170.7759999999998</v>
          </cell>
          <cell r="X7">
            <v>1044.7270000000001</v>
          </cell>
          <cell r="Y7">
            <v>594.255</v>
          </cell>
          <cell r="Z7">
            <v>4405.8109999999997</v>
          </cell>
          <cell r="AA7">
            <v>5134.652</v>
          </cell>
          <cell r="AB7">
            <v>4380.3810000000003</v>
          </cell>
          <cell r="AC7">
            <v>9662.9010000000708</v>
          </cell>
        </row>
        <row r="8">
          <cell r="L8">
            <v>839.61</v>
          </cell>
          <cell r="M8">
            <v>971.577</v>
          </cell>
          <cell r="N8">
            <v>1126.9590000000001</v>
          </cell>
          <cell r="O8">
            <v>1070.1110000000001</v>
          </cell>
          <cell r="P8">
            <v>1567.7805000000001</v>
          </cell>
          <cell r="Q8">
            <v>1537.37</v>
          </cell>
          <cell r="R8">
            <v>1841.1880000000001</v>
          </cell>
          <cell r="S8">
            <v>1357.1469999999999</v>
          </cell>
          <cell r="T8">
            <v>2503.2579999999998</v>
          </cell>
          <cell r="U8">
            <v>2792.973</v>
          </cell>
          <cell r="V8">
            <v>1628.165</v>
          </cell>
          <cell r="W8">
            <v>5124.8200000000197</v>
          </cell>
          <cell r="X8">
            <v>811.64300000000003</v>
          </cell>
          <cell r="Y8">
            <v>733.62300000000005</v>
          </cell>
          <cell r="Z8">
            <v>488.98200000000003</v>
          </cell>
          <cell r="AA8">
            <v>1419.0409999999999</v>
          </cell>
          <cell r="AB8">
            <v>1679.569</v>
          </cell>
          <cell r="AC8">
            <v>4216.5190000000002</v>
          </cell>
        </row>
        <row r="9">
          <cell r="L9">
            <v>1092.3879999999999</v>
          </cell>
          <cell r="M9">
            <v>876.43200000000002</v>
          </cell>
          <cell r="N9">
            <v>1594.164</v>
          </cell>
          <cell r="O9">
            <v>986.51099999999997</v>
          </cell>
          <cell r="P9">
            <v>960.32299999999998</v>
          </cell>
          <cell r="Q9">
            <v>2113.9740000000002</v>
          </cell>
          <cell r="R9">
            <v>2130.625</v>
          </cell>
          <cell r="S9">
            <v>1108.345</v>
          </cell>
          <cell r="T9">
            <v>3265.096</v>
          </cell>
          <cell r="U9">
            <v>2456.33</v>
          </cell>
          <cell r="V9">
            <v>4300.9849999999997</v>
          </cell>
          <cell r="W9">
            <v>3604.2489999999998</v>
          </cell>
          <cell r="X9">
            <v>1211.4739999999999</v>
          </cell>
          <cell r="Y9">
            <v>1786.569</v>
          </cell>
          <cell r="Z9">
            <v>2730.4490000000001</v>
          </cell>
          <cell r="AA9">
            <v>1252.002</v>
          </cell>
          <cell r="AB9">
            <v>1709.058</v>
          </cell>
          <cell r="AC9">
            <v>3072.9389999999999</v>
          </cell>
        </row>
        <row r="10">
          <cell r="L10">
            <v>529.53200000000004</v>
          </cell>
          <cell r="M10">
            <v>443.279</v>
          </cell>
          <cell r="N10">
            <v>937.19</v>
          </cell>
          <cell r="O10">
            <v>2338.2334999999998</v>
          </cell>
          <cell r="P10">
            <v>1382.296</v>
          </cell>
          <cell r="Q10">
            <v>1151.614</v>
          </cell>
          <cell r="R10">
            <v>1384.9860000000001</v>
          </cell>
          <cell r="S10">
            <v>848.61699999999996</v>
          </cell>
          <cell r="T10">
            <v>2056.1945000000001</v>
          </cell>
          <cell r="U10">
            <v>1323.0015000000001</v>
          </cell>
          <cell r="V10">
            <v>2989.585</v>
          </cell>
          <cell r="W10">
            <v>3389.16</v>
          </cell>
          <cell r="X10">
            <v>1480.9929999999999</v>
          </cell>
          <cell r="Y10">
            <v>1156.4369999999999</v>
          </cell>
          <cell r="Z10">
            <v>3256.3330000000001</v>
          </cell>
          <cell r="AA10">
            <v>1253.287</v>
          </cell>
          <cell r="AB10">
            <v>1410.527</v>
          </cell>
          <cell r="AC10">
            <v>1159.6510000000001</v>
          </cell>
        </row>
        <row r="11">
          <cell r="L11">
            <v>599.70799999999997</v>
          </cell>
          <cell r="M11">
            <v>658.34400000000005</v>
          </cell>
          <cell r="N11">
            <v>985.68899999999996</v>
          </cell>
          <cell r="O11">
            <v>1874.7915</v>
          </cell>
          <cell r="P11">
            <v>931.06399999999996</v>
          </cell>
          <cell r="Q11">
            <v>903.26700000000096</v>
          </cell>
          <cell r="R11">
            <v>1317.961</v>
          </cell>
          <cell r="S11">
            <v>858.14400000000001</v>
          </cell>
          <cell r="T11">
            <v>1906.9324999999999</v>
          </cell>
          <cell r="U11">
            <v>1720.327</v>
          </cell>
          <cell r="V11">
            <v>2667.9569999999999</v>
          </cell>
          <cell r="W11">
            <v>3002.8330000000001</v>
          </cell>
          <cell r="X11">
            <v>752.62699999999995</v>
          </cell>
          <cell r="Y11">
            <v>1285.5509999999999</v>
          </cell>
          <cell r="Z11">
            <v>2870.27</v>
          </cell>
          <cell r="AA11">
            <v>1950.5</v>
          </cell>
          <cell r="AB11">
            <v>2662.8339999999998</v>
          </cell>
          <cell r="AC11">
            <v>3217.0479999999998</v>
          </cell>
        </row>
        <row r="12">
          <cell r="L12">
            <v>42.567</v>
          </cell>
          <cell r="M12">
            <v>163.02600000000001</v>
          </cell>
          <cell r="N12">
            <v>114.13500000000001</v>
          </cell>
          <cell r="O12">
            <v>67.346000000000004</v>
          </cell>
          <cell r="P12">
            <v>30.9250000000001</v>
          </cell>
          <cell r="Q12">
            <v>356.916</v>
          </cell>
          <cell r="R12">
            <v>353.94900000000001</v>
          </cell>
          <cell r="S12">
            <v>390.79700000000003</v>
          </cell>
          <cell r="T12">
            <v>1511.4459999999999</v>
          </cell>
          <cell r="U12">
            <v>528.30150000000003</v>
          </cell>
          <cell r="V12">
            <v>2061.1640000000002</v>
          </cell>
          <cell r="W12">
            <v>2342.6185</v>
          </cell>
          <cell r="X12">
            <v>896.12599999999998</v>
          </cell>
          <cell r="Y12">
            <v>908.09900000000005</v>
          </cell>
          <cell r="Z12">
            <v>1552.1410000000001</v>
          </cell>
          <cell r="AA12">
            <v>745.06799999999998</v>
          </cell>
          <cell r="AB12">
            <v>1300.2380000000001</v>
          </cell>
          <cell r="AC12">
            <v>1694.981</v>
          </cell>
        </row>
        <row r="14">
          <cell r="L14">
            <v>1440.596</v>
          </cell>
          <cell r="M14">
            <v>1291.5409999999999</v>
          </cell>
          <cell r="N14">
            <v>3040.5740000000001</v>
          </cell>
          <cell r="O14">
            <v>4358.6565000000001</v>
          </cell>
          <cell r="P14">
            <v>2820.348</v>
          </cell>
          <cell r="Q14">
            <v>4225.6244999999999</v>
          </cell>
          <cell r="R14">
            <v>4714.8649999999998</v>
          </cell>
          <cell r="S14">
            <v>1944.702</v>
          </cell>
          <cell r="T14">
            <v>5441.3665000000001</v>
          </cell>
          <cell r="U14">
            <v>4096.3784999999898</v>
          </cell>
          <cell r="V14">
            <v>3280.3159999999898</v>
          </cell>
          <cell r="W14">
            <v>6666.8514999999898</v>
          </cell>
          <cell r="X14">
            <v>1653.8979999999999</v>
          </cell>
          <cell r="Y14">
            <v>1667.09599999997</v>
          </cell>
          <cell r="Z14">
            <v>3509.69399999999</v>
          </cell>
          <cell r="AA14">
            <v>5176.6750000000002</v>
          </cell>
          <cell r="AB14">
            <v>2603.1489999999999</v>
          </cell>
          <cell r="AC14">
            <v>2731.1025</v>
          </cell>
        </row>
        <row r="15">
          <cell r="L15">
            <v>673.93899999999996</v>
          </cell>
          <cell r="M15">
            <v>364.09500000000003</v>
          </cell>
          <cell r="N15">
            <v>1448.1224999999999</v>
          </cell>
          <cell r="O15">
            <v>2179.23</v>
          </cell>
          <cell r="P15">
            <v>1297.961</v>
          </cell>
          <cell r="Q15">
            <v>1867.5740000000001</v>
          </cell>
          <cell r="R15">
            <v>1850.2329999999999</v>
          </cell>
          <cell r="S15">
            <v>1309.444</v>
          </cell>
          <cell r="T15">
            <v>1958.0989999999999</v>
          </cell>
          <cell r="U15">
            <v>1505.48</v>
          </cell>
          <cell r="V15">
            <v>2777.056</v>
          </cell>
          <cell r="W15">
            <v>4905.2609999999904</v>
          </cell>
          <cell r="X15">
            <v>294.68299999999999</v>
          </cell>
          <cell r="Y15">
            <v>496.25200000000001</v>
          </cell>
          <cell r="Z15">
            <v>4135.1400000000003</v>
          </cell>
          <cell r="AA15">
            <v>2110.4189999999999</v>
          </cell>
          <cell r="AB15">
            <v>1590.0609999999999</v>
          </cell>
          <cell r="AC15">
            <v>2736.3220000000001</v>
          </cell>
        </row>
        <row r="16">
          <cell r="L16">
            <v>768.37599999999998</v>
          </cell>
          <cell r="M16">
            <v>779.36099999999999</v>
          </cell>
          <cell r="N16">
            <v>962.07500000000005</v>
          </cell>
          <cell r="O16">
            <v>1836.865</v>
          </cell>
          <cell r="P16">
            <v>1911.2365</v>
          </cell>
          <cell r="Q16">
            <v>1852.546</v>
          </cell>
          <cell r="R16">
            <v>1554.126</v>
          </cell>
          <cell r="S16">
            <v>1076.2090000000001</v>
          </cell>
          <cell r="T16">
            <v>1793.36</v>
          </cell>
          <cell r="U16">
            <v>1712.3889999999999</v>
          </cell>
          <cell r="V16">
            <v>1401.8465000000001</v>
          </cell>
          <cell r="W16">
            <v>3614.35699999999</v>
          </cell>
          <cell r="X16">
            <v>1439.615</v>
          </cell>
          <cell r="Y16">
            <v>276.411</v>
          </cell>
          <cell r="Z16">
            <v>1082.136</v>
          </cell>
          <cell r="AA16">
            <v>2276.2489999999998</v>
          </cell>
          <cell r="AB16">
            <v>1889.4059999999999</v>
          </cell>
          <cell r="AC16">
            <v>2043.105</v>
          </cell>
        </row>
        <row r="17">
          <cell r="L17">
            <v>896.06</v>
          </cell>
          <cell r="M17">
            <v>1071.425</v>
          </cell>
          <cell r="N17">
            <v>2173.259</v>
          </cell>
          <cell r="O17">
            <v>1138.549</v>
          </cell>
          <cell r="P17">
            <v>1461.548</v>
          </cell>
          <cell r="Q17">
            <v>3259.0634999999902</v>
          </cell>
          <cell r="R17">
            <v>2361.9650000000001</v>
          </cell>
          <cell r="S17">
            <v>1247.9849999999999</v>
          </cell>
          <cell r="T17">
            <v>2085.6970000000001</v>
          </cell>
          <cell r="U17">
            <v>2098.9899999999998</v>
          </cell>
          <cell r="V17">
            <v>3080.4430000000002</v>
          </cell>
          <cell r="W17">
            <v>3424.1444999999999</v>
          </cell>
          <cell r="X17">
            <v>948.02300000000105</v>
          </cell>
          <cell r="Y17">
            <v>1688.5260000000001</v>
          </cell>
          <cell r="Z17">
            <v>2155.5830000000001</v>
          </cell>
          <cell r="AA17">
            <v>844.80100000000004</v>
          </cell>
          <cell r="AB17">
            <v>2513.6585</v>
          </cell>
          <cell r="AC17">
            <v>3229.1574999999998</v>
          </cell>
        </row>
        <row r="18">
          <cell r="L18">
            <v>297.05900000000003</v>
          </cell>
          <cell r="M18">
            <v>698.52700000000004</v>
          </cell>
          <cell r="N18">
            <v>1590.6669999999999</v>
          </cell>
          <cell r="O18">
            <v>1525.4765</v>
          </cell>
          <cell r="P18">
            <v>1658.8119999999999</v>
          </cell>
          <cell r="Q18">
            <v>1483.665</v>
          </cell>
          <cell r="R18">
            <v>2137.2350000000001</v>
          </cell>
          <cell r="S18">
            <v>1885.086</v>
          </cell>
          <cell r="T18">
            <v>2516.4115000000002</v>
          </cell>
          <cell r="U18">
            <v>2261.4059999999999</v>
          </cell>
          <cell r="V18">
            <v>2729.8090000000002</v>
          </cell>
          <cell r="W18">
            <v>4888.1260000000002</v>
          </cell>
          <cell r="X18">
            <v>596.21500000000003</v>
          </cell>
          <cell r="Y18">
            <v>576.58249999999998</v>
          </cell>
          <cell r="Z18">
            <v>2242.6680000000001</v>
          </cell>
          <cell r="AA18">
            <v>4236.6719999999996</v>
          </cell>
          <cell r="AB18">
            <v>1373.7104999999999</v>
          </cell>
          <cell r="AC18">
            <v>1350.452</v>
          </cell>
        </row>
        <row r="19">
          <cell r="L19">
            <v>563.48</v>
          </cell>
          <cell r="M19">
            <v>579.75400000000002</v>
          </cell>
          <cell r="N19">
            <v>685.16549999999995</v>
          </cell>
          <cell r="O19">
            <v>1602.683</v>
          </cell>
          <cell r="P19">
            <v>1475.279</v>
          </cell>
          <cell r="Q19">
            <v>4496.3365000000003</v>
          </cell>
          <cell r="R19">
            <v>2947.6419999999998</v>
          </cell>
          <cell r="S19">
            <v>1568.0650000000001</v>
          </cell>
          <cell r="T19">
            <v>3744.0770000000002</v>
          </cell>
          <cell r="U19">
            <v>3059.5985000000001</v>
          </cell>
          <cell r="V19">
            <v>5223.0770000000202</v>
          </cell>
          <cell r="W19">
            <v>6057.8635000000104</v>
          </cell>
          <cell r="X19">
            <v>1034.376</v>
          </cell>
          <cell r="Y19">
            <v>875.29</v>
          </cell>
          <cell r="Z19">
            <v>2399.6129999999998</v>
          </cell>
          <cell r="AA19">
            <v>1740.2139999999999</v>
          </cell>
          <cell r="AB19">
            <v>1865.1559999999999</v>
          </cell>
          <cell r="AC19">
            <v>2684.0005000000001</v>
          </cell>
        </row>
        <row r="20">
          <cell r="L20">
            <v>339.77199999999999</v>
          </cell>
          <cell r="M20">
            <v>238.262</v>
          </cell>
          <cell r="N20">
            <v>601.72</v>
          </cell>
          <cell r="O20">
            <v>349.46699999999998</v>
          </cell>
          <cell r="P20">
            <v>464.79050000000001</v>
          </cell>
          <cell r="Q20">
            <v>821.51149999999996</v>
          </cell>
          <cell r="R20">
            <v>665.72299999999996</v>
          </cell>
          <cell r="S20">
            <v>680.13900000000001</v>
          </cell>
          <cell r="T20">
            <v>3530.7820000000002</v>
          </cell>
          <cell r="U20">
            <v>-1219.0640000000001</v>
          </cell>
          <cell r="V20">
            <v>2200.7154999999998</v>
          </cell>
          <cell r="W20">
            <v>4340.6039999999903</v>
          </cell>
          <cell r="X20">
            <v>722.38570000000004</v>
          </cell>
          <cell r="Y20">
            <v>1484.7915</v>
          </cell>
          <cell r="Z20">
            <v>1538.5197000000001</v>
          </cell>
          <cell r="AA20">
            <v>1444.3515</v>
          </cell>
          <cell r="AB20">
            <v>1318.712</v>
          </cell>
          <cell r="AC20">
            <v>2338.3971000000001</v>
          </cell>
        </row>
        <row r="31">
          <cell r="L31">
            <v>0</v>
          </cell>
          <cell r="M31">
            <v>38.981000000000002</v>
          </cell>
          <cell r="N31">
            <v>54.692</v>
          </cell>
          <cell r="O31">
            <v>15.205</v>
          </cell>
          <cell r="P31">
            <v>25.751999999999999</v>
          </cell>
          <cell r="Q31">
            <v>138.16300000000001</v>
          </cell>
          <cell r="R31">
            <v>64.921999999999997</v>
          </cell>
          <cell r="S31">
            <v>338.40600000000001</v>
          </cell>
          <cell r="T31">
            <v>128.56</v>
          </cell>
          <cell r="U31">
            <v>420.976</v>
          </cell>
          <cell r="V31">
            <v>322.42599999999999</v>
          </cell>
          <cell r="W31">
            <v>854.05</v>
          </cell>
          <cell r="X31">
            <v>1089.6388999999999</v>
          </cell>
          <cell r="Y31">
            <v>920.47199999999998</v>
          </cell>
          <cell r="Z31">
            <v>802.16279999999995</v>
          </cell>
          <cell r="AA31">
            <v>631.58320000000003</v>
          </cell>
          <cell r="AB31">
            <v>646.73500000000001</v>
          </cell>
          <cell r="AC31">
            <v>1141.4159999999999</v>
          </cell>
          <cell r="AD31">
            <v>1048.3018</v>
          </cell>
          <cell r="AE31">
            <v>1143.1768</v>
          </cell>
          <cell r="AF31">
            <v>906.13699999999994</v>
          </cell>
          <cell r="AG31">
            <v>871.71799999999996</v>
          </cell>
          <cell r="AH31">
            <v>2081.0279999999998</v>
          </cell>
        </row>
        <row r="32"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75.644000000000005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8.9440000000000008</v>
          </cell>
        </row>
        <row r="34">
          <cell r="L34">
            <v>140.71199999999999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41.707999999999998</v>
          </cell>
          <cell r="R34">
            <v>60.921999999999997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4.1219999999999999</v>
          </cell>
          <cell r="X34">
            <v>0</v>
          </cell>
          <cell r="Y34">
            <v>0</v>
          </cell>
          <cell r="Z34">
            <v>0</v>
          </cell>
          <cell r="AA34">
            <v>20.843</v>
          </cell>
          <cell r="AB34">
            <v>0</v>
          </cell>
          <cell r="AC34">
            <v>15.375999999999999</v>
          </cell>
          <cell r="AD34">
            <v>130.374</v>
          </cell>
          <cell r="AE34">
            <v>11.826000000000001</v>
          </cell>
          <cell r="AF34">
            <v>0</v>
          </cell>
          <cell r="AG34">
            <v>0</v>
          </cell>
          <cell r="AH34">
            <v>24.841999999999999</v>
          </cell>
        </row>
        <row r="35">
          <cell r="L35">
            <v>0</v>
          </cell>
          <cell r="M35">
            <v>30.324999999999999</v>
          </cell>
          <cell r="N35">
            <v>63.204999999999998</v>
          </cell>
          <cell r="O35">
            <v>59.848999999999997</v>
          </cell>
          <cell r="P35">
            <v>0</v>
          </cell>
          <cell r="Q35">
            <v>0</v>
          </cell>
          <cell r="R35">
            <v>26.620999999999999</v>
          </cell>
          <cell r="S35">
            <v>104.059</v>
          </cell>
          <cell r="T35">
            <v>55.418999999999997</v>
          </cell>
          <cell r="U35">
            <v>75.891999999999996</v>
          </cell>
          <cell r="V35">
            <v>0</v>
          </cell>
          <cell r="W35">
            <v>99.341999999999999</v>
          </cell>
          <cell r="X35">
            <v>56.762999999999998</v>
          </cell>
          <cell r="Y35">
            <v>23.695</v>
          </cell>
          <cell r="Z35">
            <v>16.265000000000001</v>
          </cell>
          <cell r="AA35">
            <v>0</v>
          </cell>
          <cell r="AB35">
            <v>0</v>
          </cell>
          <cell r="AC35">
            <v>0</v>
          </cell>
          <cell r="AD35">
            <v>7.16</v>
          </cell>
          <cell r="AE35">
            <v>85.843999999999994</v>
          </cell>
          <cell r="AF35">
            <v>231.91900000000001</v>
          </cell>
          <cell r="AG35">
            <v>87.126999999999995</v>
          </cell>
          <cell r="AH35">
            <v>59.091000000000001</v>
          </cell>
        </row>
        <row r="36">
          <cell r="L36">
            <v>146.792</v>
          </cell>
          <cell r="M36">
            <v>0</v>
          </cell>
          <cell r="N36">
            <v>23.59</v>
          </cell>
          <cell r="O36">
            <v>84.680999999999997</v>
          </cell>
          <cell r="P36">
            <v>179.976</v>
          </cell>
          <cell r="Q36">
            <v>291.0838</v>
          </cell>
          <cell r="R36">
            <v>54.456000000000003</v>
          </cell>
          <cell r="S36">
            <v>405.71699999999998</v>
          </cell>
          <cell r="T36">
            <v>303.93799999999999</v>
          </cell>
          <cell r="U36">
            <v>235.81100000000001</v>
          </cell>
          <cell r="V36">
            <v>481.00560000000002</v>
          </cell>
          <cell r="W36">
            <v>575.24099999999999</v>
          </cell>
          <cell r="X36">
            <v>555.20500000000004</v>
          </cell>
          <cell r="Y36">
            <v>402.38060000000002</v>
          </cell>
          <cell r="Z36">
            <v>349.96199999999999</v>
          </cell>
          <cell r="AA36">
            <v>396.52499999999998</v>
          </cell>
          <cell r="AB36">
            <v>256.36799999999999</v>
          </cell>
          <cell r="AC36">
            <v>296.32299999999998</v>
          </cell>
          <cell r="AD36">
            <v>387.51100000000002</v>
          </cell>
          <cell r="AE36">
            <v>316.75400000000002</v>
          </cell>
          <cell r="AF36">
            <v>292.01600000000002</v>
          </cell>
          <cell r="AG36">
            <v>417.92399999999998</v>
          </cell>
          <cell r="AH36">
            <v>770.34500000000003</v>
          </cell>
        </row>
        <row r="37">
          <cell r="L37">
            <v>721.62599999999998</v>
          </cell>
          <cell r="M37">
            <v>628.33500000000004</v>
          </cell>
          <cell r="N37">
            <v>439.95699999999999</v>
          </cell>
          <cell r="O37">
            <v>598.99900000000002</v>
          </cell>
          <cell r="P37">
            <v>652.096</v>
          </cell>
          <cell r="Q37">
            <v>1028.029</v>
          </cell>
          <cell r="R37">
            <v>1667.6859999999999</v>
          </cell>
          <cell r="S37">
            <v>1799.9490000000001</v>
          </cell>
          <cell r="T37">
            <v>2161.7545</v>
          </cell>
          <cell r="U37">
            <v>2357.864</v>
          </cell>
          <cell r="V37">
            <v>3016.5061000000001</v>
          </cell>
          <cell r="W37">
            <v>5010.7736000000104</v>
          </cell>
          <cell r="X37">
            <v>3665.0763000000002</v>
          </cell>
          <cell r="Y37">
            <v>3030.3748000000001</v>
          </cell>
          <cell r="Z37">
            <v>2848.1525999999999</v>
          </cell>
          <cell r="AA37">
            <v>2479.3921999999998</v>
          </cell>
          <cell r="AB37">
            <v>4034.7116000000001</v>
          </cell>
          <cell r="AC37">
            <v>4495.8242</v>
          </cell>
          <cell r="AD37">
            <v>4253.143</v>
          </cell>
          <cell r="AE37">
            <v>7209.2331000000204</v>
          </cell>
          <cell r="AF37">
            <v>7599.7288000000299</v>
          </cell>
          <cell r="AG37">
            <v>7609.9890000000296</v>
          </cell>
          <cell r="AH37">
            <v>10633.0813</v>
          </cell>
        </row>
        <row r="39">
          <cell r="L39">
            <v>208.94800000000001</v>
          </cell>
          <cell r="M39">
            <v>264.71100000000001</v>
          </cell>
          <cell r="N39">
            <v>105.51600000000001</v>
          </cell>
          <cell r="O39">
            <v>315.61200000000002</v>
          </cell>
          <cell r="P39">
            <v>240.71199999999999</v>
          </cell>
          <cell r="Q39">
            <v>328.81299999999999</v>
          </cell>
          <cell r="R39">
            <v>1106.586</v>
          </cell>
          <cell r="S39">
            <v>1341.5920000000001</v>
          </cell>
          <cell r="T39">
            <v>1630.9280000000001</v>
          </cell>
          <cell r="U39">
            <v>1937.2505000000001</v>
          </cell>
          <cell r="V39">
            <v>2081.3782000000001</v>
          </cell>
          <cell r="W39">
            <v>3546.0724</v>
          </cell>
          <cell r="X39">
            <v>2765.9549999999999</v>
          </cell>
          <cell r="Y39">
            <v>2284.3724999999999</v>
          </cell>
          <cell r="Z39">
            <v>1934.7574999999999</v>
          </cell>
          <cell r="AA39">
            <v>2156.9445000000001</v>
          </cell>
          <cell r="AB39">
            <v>3507.0192000000002</v>
          </cell>
          <cell r="AC39">
            <v>3201.6309999999999</v>
          </cell>
          <cell r="AD39">
            <v>3621.3530000000001</v>
          </cell>
          <cell r="AE39">
            <v>7302.5074000000004</v>
          </cell>
          <cell r="AF39">
            <v>5032.7290000000003</v>
          </cell>
          <cell r="AG39">
            <v>4213.4393</v>
          </cell>
          <cell r="AH39">
            <v>7845.7409000000098</v>
          </cell>
        </row>
        <row r="40"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68.644999999999996</v>
          </cell>
          <cell r="X41">
            <v>0</v>
          </cell>
          <cell r="Y41">
            <v>0</v>
          </cell>
          <cell r="Z41">
            <v>0</v>
          </cell>
          <cell r="AA41">
            <v>74.311000000000007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105.136</v>
          </cell>
          <cell r="AG41">
            <v>0</v>
          </cell>
          <cell r="AH41">
            <v>0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13.249000000000001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34.085999999999999</v>
          </cell>
          <cell r="AB42">
            <v>17.068999999999999</v>
          </cell>
          <cell r="AC42">
            <v>52.228000000000002</v>
          </cell>
          <cell r="AD42">
            <v>0</v>
          </cell>
          <cell r="AE42">
            <v>10.196</v>
          </cell>
          <cell r="AF42">
            <v>0</v>
          </cell>
          <cell r="AG42">
            <v>44.93</v>
          </cell>
          <cell r="AH42">
            <v>286.95800000000003</v>
          </cell>
        </row>
        <row r="43"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13.09</v>
          </cell>
          <cell r="R43">
            <v>3.085</v>
          </cell>
          <cell r="S43">
            <v>0</v>
          </cell>
          <cell r="T43">
            <v>16.382000000000001</v>
          </cell>
          <cell r="U43">
            <v>75.619</v>
          </cell>
          <cell r="V43">
            <v>19.744</v>
          </cell>
          <cell r="W43">
            <v>19.341000000000001</v>
          </cell>
          <cell r="X43">
            <v>19.628</v>
          </cell>
          <cell r="Y43">
            <v>0</v>
          </cell>
          <cell r="Z43">
            <v>0</v>
          </cell>
          <cell r="AA43">
            <v>201.22200000000001</v>
          </cell>
          <cell r="AB43">
            <v>93.013999999999996</v>
          </cell>
          <cell r="AC43">
            <v>22.939</v>
          </cell>
          <cell r="AD43">
            <v>143.98599999999999</v>
          </cell>
          <cell r="AE43">
            <v>70.447999999999993</v>
          </cell>
          <cell r="AF43">
            <v>60.905000000000001</v>
          </cell>
          <cell r="AG43">
            <v>49.756999999999998</v>
          </cell>
          <cell r="AH43">
            <v>46.892000000000003</v>
          </cell>
        </row>
        <row r="44">
          <cell r="L44">
            <v>66.138000000000005</v>
          </cell>
          <cell r="M44">
            <v>0</v>
          </cell>
          <cell r="N44">
            <v>16.998999999999999</v>
          </cell>
          <cell r="O44">
            <v>20.236000000000001</v>
          </cell>
          <cell r="P44">
            <v>56.5</v>
          </cell>
          <cell r="Q44">
            <v>283.54899999999998</v>
          </cell>
          <cell r="R44">
            <v>236.65799999999999</v>
          </cell>
          <cell r="S44">
            <v>273.01</v>
          </cell>
          <cell r="T44">
            <v>142.047</v>
          </cell>
          <cell r="U44">
            <v>104.39700000000001</v>
          </cell>
          <cell r="V44">
            <v>318.65499999999997</v>
          </cell>
          <cell r="W44">
            <v>600.63329999999996</v>
          </cell>
          <cell r="X44">
            <v>319.57299999999998</v>
          </cell>
          <cell r="Y44">
            <v>239.946</v>
          </cell>
          <cell r="Z44">
            <v>237.44</v>
          </cell>
          <cell r="AA44">
            <v>309.08999999999997</v>
          </cell>
          <cell r="AB44">
            <v>296.24700000000001</v>
          </cell>
          <cell r="AC44">
            <v>219.17699999999999</v>
          </cell>
          <cell r="AD44">
            <v>172.31700000000001</v>
          </cell>
          <cell r="AE44">
            <v>271.19600000000003</v>
          </cell>
          <cell r="AF44">
            <v>367.37799999999999</v>
          </cell>
          <cell r="AG44">
            <v>311.911</v>
          </cell>
          <cell r="AH44">
            <v>569.92150000000004</v>
          </cell>
        </row>
        <row r="45">
          <cell r="L45">
            <v>933.43700000000001</v>
          </cell>
          <cell r="M45">
            <v>600.774</v>
          </cell>
          <cell r="N45">
            <v>740.70799999999997</v>
          </cell>
          <cell r="O45">
            <v>751.96699999999998</v>
          </cell>
          <cell r="P45">
            <v>923.72069999999997</v>
          </cell>
          <cell r="Q45">
            <v>1442.0277000000001</v>
          </cell>
          <cell r="R45">
            <v>1770.9188999999999</v>
          </cell>
          <cell r="S45">
            <v>1984.5477000000001</v>
          </cell>
          <cell r="T45">
            <v>2270.7280000000001</v>
          </cell>
          <cell r="U45">
            <v>2925.8108000000002</v>
          </cell>
          <cell r="V45">
            <v>3325.6662000000001</v>
          </cell>
          <cell r="W45">
            <v>5124.1277</v>
          </cell>
          <cell r="X45">
            <v>5412.3084000000099</v>
          </cell>
          <cell r="Y45">
            <v>4895.1165000000001</v>
          </cell>
          <cell r="Z45">
            <v>4247.2412999999997</v>
          </cell>
          <cell r="AA45">
            <v>3899.7964999999999</v>
          </cell>
          <cell r="AB45">
            <v>4261.2233999999999</v>
          </cell>
          <cell r="AC45">
            <v>5998.4767000000102</v>
          </cell>
          <cell r="AD45">
            <v>6041.9110000000001</v>
          </cell>
          <cell r="AE45">
            <v>6320.8250000000098</v>
          </cell>
          <cell r="AF45">
            <v>7855.6057000000101</v>
          </cell>
          <cell r="AG45">
            <v>7879.433</v>
          </cell>
          <cell r="AH45">
            <v>10146.1155</v>
          </cell>
        </row>
      </sheetData>
      <sheetData sheetId="1">
        <row r="7">
          <cell r="F7">
            <v>1704</v>
          </cell>
          <cell r="M7">
            <v>316</v>
          </cell>
        </row>
        <row r="8">
          <cell r="F8">
            <v>58</v>
          </cell>
          <cell r="N8">
            <v>24</v>
          </cell>
        </row>
        <row r="9">
          <cell r="F9">
            <v>288</v>
          </cell>
          <cell r="N9">
            <v>6</v>
          </cell>
        </row>
        <row r="10">
          <cell r="F10">
            <v>93</v>
          </cell>
          <cell r="N10">
            <v>1</v>
          </cell>
        </row>
        <row r="11">
          <cell r="F11">
            <v>28</v>
          </cell>
          <cell r="N11">
            <v>1</v>
          </cell>
        </row>
        <row r="12">
          <cell r="F12">
            <v>21</v>
          </cell>
          <cell r="M12">
            <v>232</v>
          </cell>
        </row>
        <row r="13">
          <cell r="F13">
            <v>1422</v>
          </cell>
          <cell r="N13">
            <v>16</v>
          </cell>
        </row>
        <row r="14">
          <cell r="F14">
            <v>79</v>
          </cell>
          <cell r="N14">
            <v>5</v>
          </cell>
        </row>
        <row r="15">
          <cell r="F15">
            <v>272</v>
          </cell>
        </row>
        <row r="16">
          <cell r="F16">
            <v>105</v>
          </cell>
        </row>
        <row r="17">
          <cell r="F17">
            <v>40</v>
          </cell>
        </row>
        <row r="18">
          <cell r="F18">
            <v>10</v>
          </cell>
        </row>
        <row r="24">
          <cell r="F24">
            <v>1716</v>
          </cell>
          <cell r="M24">
            <v>126</v>
          </cell>
        </row>
        <row r="25">
          <cell r="F25">
            <v>68</v>
          </cell>
          <cell r="N25">
            <v>7</v>
          </cell>
        </row>
        <row r="26">
          <cell r="F26">
            <v>290</v>
          </cell>
          <cell r="N26">
            <v>1</v>
          </cell>
        </row>
        <row r="27">
          <cell r="F27">
            <v>94</v>
          </cell>
          <cell r="M27">
            <v>65</v>
          </cell>
        </row>
        <row r="28">
          <cell r="F28">
            <v>30</v>
          </cell>
          <cell r="N28">
            <v>5</v>
          </cell>
        </row>
        <row r="29">
          <cell r="F29">
            <v>21</v>
          </cell>
          <cell r="N29">
            <v>1</v>
          </cell>
        </row>
        <row r="30">
          <cell r="F30">
            <v>1429</v>
          </cell>
        </row>
        <row r="31">
          <cell r="F31">
            <v>77</v>
          </cell>
        </row>
        <row r="32">
          <cell r="F32">
            <v>272</v>
          </cell>
        </row>
        <row r="33">
          <cell r="F33">
            <v>110</v>
          </cell>
        </row>
        <row r="34">
          <cell r="F34">
            <v>40</v>
          </cell>
        </row>
        <row r="35">
          <cell r="F35">
            <v>11</v>
          </cell>
        </row>
        <row r="40">
          <cell r="F40">
            <v>1621</v>
          </cell>
          <cell r="M40">
            <v>116</v>
          </cell>
        </row>
        <row r="41">
          <cell r="F41">
            <v>78</v>
          </cell>
          <cell r="N41">
            <v>4</v>
          </cell>
        </row>
        <row r="42">
          <cell r="F42">
            <v>284</v>
          </cell>
          <cell r="N42">
            <v>1</v>
          </cell>
        </row>
        <row r="43">
          <cell r="F43">
            <v>96</v>
          </cell>
          <cell r="N43">
            <v>1</v>
          </cell>
        </row>
        <row r="44">
          <cell r="F44">
            <v>29</v>
          </cell>
          <cell r="N44">
            <v>1</v>
          </cell>
        </row>
        <row r="45">
          <cell r="F45">
            <v>22</v>
          </cell>
          <cell r="M45">
            <v>72</v>
          </cell>
        </row>
        <row r="46">
          <cell r="F46">
            <v>1443</v>
          </cell>
          <cell r="N46">
            <v>2</v>
          </cell>
        </row>
        <row r="47">
          <cell r="F47">
            <v>79</v>
          </cell>
        </row>
        <row r="48">
          <cell r="F48">
            <v>258</v>
          </cell>
        </row>
        <row r="49">
          <cell r="F49">
            <v>109</v>
          </cell>
        </row>
        <row r="50">
          <cell r="F50">
            <v>38</v>
          </cell>
        </row>
        <row r="51">
          <cell r="F51">
            <v>11</v>
          </cell>
        </row>
        <row r="56">
          <cell r="M56">
            <v>338</v>
          </cell>
        </row>
        <row r="57">
          <cell r="N57">
            <v>22</v>
          </cell>
        </row>
        <row r="58">
          <cell r="N58">
            <v>7</v>
          </cell>
        </row>
        <row r="59">
          <cell r="N59">
            <v>3</v>
          </cell>
        </row>
        <row r="60">
          <cell r="M60">
            <v>289</v>
          </cell>
        </row>
        <row r="61">
          <cell r="N61">
            <v>22</v>
          </cell>
        </row>
        <row r="62">
          <cell r="F62">
            <v>1545</v>
          </cell>
          <cell r="N62">
            <v>8</v>
          </cell>
        </row>
        <row r="63">
          <cell r="F63">
            <v>84</v>
          </cell>
          <cell r="N63">
            <v>3</v>
          </cell>
        </row>
        <row r="64">
          <cell r="F64">
            <v>272</v>
          </cell>
          <cell r="N64">
            <v>1</v>
          </cell>
        </row>
        <row r="65">
          <cell r="F65">
            <v>117</v>
          </cell>
        </row>
        <row r="66">
          <cell r="F66">
            <v>39</v>
          </cell>
        </row>
        <row r="67">
          <cell r="F67">
            <v>11</v>
          </cell>
        </row>
        <row r="72">
          <cell r="F72">
            <v>1792</v>
          </cell>
          <cell r="M72">
            <v>288</v>
          </cell>
        </row>
        <row r="73">
          <cell r="F73">
            <v>110</v>
          </cell>
          <cell r="N73">
            <v>37</v>
          </cell>
        </row>
        <row r="74">
          <cell r="F74">
            <v>311</v>
          </cell>
          <cell r="N74">
            <v>16</v>
          </cell>
        </row>
        <row r="75">
          <cell r="F75">
            <v>114</v>
          </cell>
          <cell r="N75">
            <v>2</v>
          </cell>
        </row>
        <row r="76">
          <cell r="F76">
            <v>31</v>
          </cell>
          <cell r="N76">
            <v>3</v>
          </cell>
        </row>
        <row r="77">
          <cell r="F77">
            <v>27</v>
          </cell>
          <cell r="M77">
            <v>193</v>
          </cell>
        </row>
        <row r="78">
          <cell r="F78">
            <v>1574</v>
          </cell>
          <cell r="N78">
            <v>16</v>
          </cell>
        </row>
        <row r="79">
          <cell r="F79">
            <v>94</v>
          </cell>
          <cell r="N79">
            <v>1</v>
          </cell>
        </row>
        <row r="80">
          <cell r="F80">
            <v>284</v>
          </cell>
        </row>
        <row r="81">
          <cell r="F81">
            <v>121</v>
          </cell>
        </row>
        <row r="82">
          <cell r="F82">
            <v>37</v>
          </cell>
        </row>
        <row r="83">
          <cell r="F83">
            <v>11</v>
          </cell>
        </row>
        <row r="88">
          <cell r="L88">
            <v>448</v>
          </cell>
        </row>
        <row r="89">
          <cell r="L89">
            <v>67</v>
          </cell>
        </row>
        <row r="90">
          <cell r="L90">
            <v>16</v>
          </cell>
        </row>
        <row r="91">
          <cell r="L91">
            <v>5</v>
          </cell>
        </row>
        <row r="92">
          <cell r="L92">
            <v>2</v>
          </cell>
        </row>
        <row r="93">
          <cell r="L93">
            <v>177</v>
          </cell>
        </row>
        <row r="94">
          <cell r="F94">
            <v>1627</v>
          </cell>
          <cell r="L94">
            <v>29</v>
          </cell>
        </row>
        <row r="95">
          <cell r="F95">
            <v>95</v>
          </cell>
          <cell r="L95">
            <v>7</v>
          </cell>
        </row>
        <row r="96">
          <cell r="F96">
            <v>304</v>
          </cell>
          <cell r="L96">
            <v>3</v>
          </cell>
        </row>
        <row r="97">
          <cell r="F97">
            <v>124</v>
          </cell>
          <cell r="L97">
            <v>1</v>
          </cell>
        </row>
        <row r="98">
          <cell r="F98">
            <v>36</v>
          </cell>
        </row>
        <row r="99">
          <cell r="F99">
            <v>11</v>
          </cell>
        </row>
        <row r="103">
          <cell r="L103">
            <v>854</v>
          </cell>
        </row>
        <row r="104">
          <cell r="L104">
            <v>102</v>
          </cell>
        </row>
        <row r="105">
          <cell r="L105">
            <v>22</v>
          </cell>
        </row>
        <row r="106">
          <cell r="L106">
            <v>6</v>
          </cell>
        </row>
        <row r="107">
          <cell r="L107">
            <v>6</v>
          </cell>
        </row>
        <row r="108">
          <cell r="L108">
            <v>273</v>
          </cell>
        </row>
        <row r="109">
          <cell r="L109">
            <v>31</v>
          </cell>
        </row>
        <row r="110">
          <cell r="L110">
            <v>9</v>
          </cell>
        </row>
        <row r="111">
          <cell r="L111">
            <v>3</v>
          </cell>
        </row>
        <row r="112">
          <cell r="L112">
            <v>1</v>
          </cell>
        </row>
        <row r="117">
          <cell r="L117">
            <v>602</v>
          </cell>
        </row>
        <row r="118">
          <cell r="L118">
            <v>62</v>
          </cell>
        </row>
        <row r="119">
          <cell r="L119">
            <v>13</v>
          </cell>
        </row>
        <row r="120">
          <cell r="L120">
            <v>3</v>
          </cell>
        </row>
        <row r="121">
          <cell r="L121">
            <v>3</v>
          </cell>
        </row>
        <row r="122">
          <cell r="L122">
            <v>224</v>
          </cell>
        </row>
        <row r="123">
          <cell r="L123">
            <v>19</v>
          </cell>
        </row>
        <row r="124">
          <cell r="L124">
            <v>1</v>
          </cell>
        </row>
        <row r="125">
          <cell r="L125">
            <v>2</v>
          </cell>
        </row>
        <row r="132">
          <cell r="F132">
            <v>845</v>
          </cell>
          <cell r="L132">
            <v>175</v>
          </cell>
        </row>
        <row r="133">
          <cell r="F133">
            <v>57</v>
          </cell>
          <cell r="L133">
            <v>8</v>
          </cell>
        </row>
        <row r="134">
          <cell r="F134">
            <v>157</v>
          </cell>
          <cell r="L134">
            <v>28</v>
          </cell>
        </row>
        <row r="135">
          <cell r="F135">
            <v>52</v>
          </cell>
          <cell r="L135">
            <v>7</v>
          </cell>
        </row>
        <row r="136">
          <cell r="F136">
            <v>24</v>
          </cell>
          <cell r="L136">
            <v>4</v>
          </cell>
        </row>
        <row r="137">
          <cell r="F137">
            <v>7</v>
          </cell>
          <cell r="L137">
            <v>175</v>
          </cell>
        </row>
        <row r="138">
          <cell r="F138">
            <v>1025</v>
          </cell>
          <cell r="L138">
            <v>11</v>
          </cell>
        </row>
        <row r="139">
          <cell r="F139">
            <v>50</v>
          </cell>
          <cell r="L139">
            <v>23</v>
          </cell>
        </row>
        <row r="140">
          <cell r="F140">
            <v>177</v>
          </cell>
          <cell r="L140">
            <v>5</v>
          </cell>
        </row>
        <row r="141">
          <cell r="F141">
            <v>59</v>
          </cell>
          <cell r="L141">
            <v>4</v>
          </cell>
        </row>
        <row r="142">
          <cell r="F142">
            <v>39</v>
          </cell>
        </row>
        <row r="143">
          <cell r="F143">
            <v>4</v>
          </cell>
        </row>
        <row r="147">
          <cell r="F147">
            <v>883</v>
          </cell>
          <cell r="L147">
            <v>125</v>
          </cell>
        </row>
        <row r="148">
          <cell r="F148">
            <v>65</v>
          </cell>
          <cell r="L148">
            <v>4</v>
          </cell>
        </row>
        <row r="149">
          <cell r="F149">
            <v>169</v>
          </cell>
          <cell r="L149">
            <v>11</v>
          </cell>
        </row>
        <row r="150">
          <cell r="F150">
            <v>54</v>
          </cell>
          <cell r="L150">
            <v>1</v>
          </cell>
        </row>
        <row r="151">
          <cell r="F151">
            <v>24</v>
          </cell>
          <cell r="L151">
            <v>1</v>
          </cell>
        </row>
        <row r="152">
          <cell r="F152">
            <v>8</v>
          </cell>
          <cell r="L152">
            <v>1</v>
          </cell>
        </row>
        <row r="153">
          <cell r="F153">
            <v>1043</v>
          </cell>
          <cell r="L153">
            <v>58</v>
          </cell>
        </row>
        <row r="154">
          <cell r="F154">
            <v>58</v>
          </cell>
          <cell r="L154">
            <v>4</v>
          </cell>
        </row>
        <row r="155">
          <cell r="F155">
            <v>179</v>
          </cell>
          <cell r="L155">
            <v>9</v>
          </cell>
        </row>
        <row r="156">
          <cell r="F156">
            <v>59</v>
          </cell>
          <cell r="L156">
            <v>1</v>
          </cell>
        </row>
        <row r="157">
          <cell r="F157">
            <v>40</v>
          </cell>
          <cell r="L157">
            <v>1</v>
          </cell>
        </row>
        <row r="158">
          <cell r="F158">
            <v>4</v>
          </cell>
        </row>
        <row r="162">
          <cell r="F162">
            <v>997</v>
          </cell>
          <cell r="L162">
            <v>208</v>
          </cell>
        </row>
        <row r="163">
          <cell r="F163">
            <v>65</v>
          </cell>
          <cell r="L163">
            <v>2</v>
          </cell>
        </row>
        <row r="164">
          <cell r="F164">
            <v>175</v>
          </cell>
          <cell r="L164">
            <v>13</v>
          </cell>
        </row>
        <row r="165">
          <cell r="F165">
            <v>60</v>
          </cell>
          <cell r="L165">
            <v>4</v>
          </cell>
        </row>
        <row r="166">
          <cell r="F166">
            <v>27</v>
          </cell>
          <cell r="L166">
            <v>3</v>
          </cell>
        </row>
        <row r="167">
          <cell r="F167">
            <v>8</v>
          </cell>
          <cell r="L167">
            <v>180</v>
          </cell>
        </row>
        <row r="168">
          <cell r="F168">
            <v>1088</v>
          </cell>
          <cell r="L168">
            <v>14</v>
          </cell>
        </row>
        <row r="169">
          <cell r="F169">
            <v>71</v>
          </cell>
          <cell r="L169">
            <v>25</v>
          </cell>
        </row>
        <row r="170">
          <cell r="F170">
            <v>204</v>
          </cell>
          <cell r="L170">
            <v>7</v>
          </cell>
        </row>
        <row r="171">
          <cell r="F171">
            <v>65</v>
          </cell>
          <cell r="L171">
            <v>4</v>
          </cell>
        </row>
        <row r="172">
          <cell r="F172">
            <v>43</v>
          </cell>
        </row>
        <row r="173">
          <cell r="F173">
            <v>5</v>
          </cell>
        </row>
        <row r="177">
          <cell r="F177">
            <v>1127</v>
          </cell>
          <cell r="L177">
            <v>233</v>
          </cell>
        </row>
        <row r="178">
          <cell r="F178">
            <v>63</v>
          </cell>
          <cell r="L178">
            <v>1</v>
          </cell>
        </row>
        <row r="179">
          <cell r="F179">
            <v>202</v>
          </cell>
          <cell r="L179">
            <v>34</v>
          </cell>
        </row>
        <row r="180">
          <cell r="F180">
            <v>70</v>
          </cell>
          <cell r="L180">
            <v>11</v>
          </cell>
        </row>
        <row r="181">
          <cell r="F181">
            <v>31</v>
          </cell>
          <cell r="L181">
            <v>2</v>
          </cell>
        </row>
        <row r="182">
          <cell r="F182">
            <v>10</v>
          </cell>
          <cell r="L182">
            <v>2</v>
          </cell>
        </row>
        <row r="183">
          <cell r="F183">
            <v>1193</v>
          </cell>
          <cell r="L183">
            <v>245</v>
          </cell>
        </row>
        <row r="184">
          <cell r="F184">
            <v>71</v>
          </cell>
          <cell r="L184">
            <v>5</v>
          </cell>
        </row>
        <row r="185">
          <cell r="F185">
            <v>233</v>
          </cell>
          <cell r="L185">
            <v>36</v>
          </cell>
        </row>
        <row r="186">
          <cell r="F186">
            <v>82</v>
          </cell>
          <cell r="L186">
            <v>16</v>
          </cell>
        </row>
        <row r="187">
          <cell r="F187">
            <v>45</v>
          </cell>
          <cell r="L187">
            <v>4</v>
          </cell>
        </row>
        <row r="188">
          <cell r="F188">
            <v>8</v>
          </cell>
          <cell r="L188">
            <v>2</v>
          </cell>
        </row>
        <row r="191">
          <cell r="F191">
            <v>1061</v>
          </cell>
          <cell r="L191">
            <v>216</v>
          </cell>
        </row>
        <row r="192">
          <cell r="F192">
            <v>62</v>
          </cell>
          <cell r="L192">
            <v>1</v>
          </cell>
        </row>
        <row r="193">
          <cell r="F193">
            <v>214</v>
          </cell>
          <cell r="L193">
            <v>23</v>
          </cell>
        </row>
        <row r="194">
          <cell r="F194">
            <v>80</v>
          </cell>
          <cell r="L194">
            <v>8</v>
          </cell>
        </row>
        <row r="195">
          <cell r="F195">
            <v>30</v>
          </cell>
          <cell r="L195">
            <v>1</v>
          </cell>
        </row>
        <row r="196">
          <cell r="F196">
            <v>12</v>
          </cell>
          <cell r="L196">
            <v>1</v>
          </cell>
        </row>
        <row r="197">
          <cell r="F197">
            <v>1125</v>
          </cell>
          <cell r="L197">
            <v>188</v>
          </cell>
        </row>
        <row r="198">
          <cell r="F198">
            <v>76</v>
          </cell>
          <cell r="L198">
            <v>3</v>
          </cell>
        </row>
        <row r="199">
          <cell r="F199">
            <v>251</v>
          </cell>
          <cell r="L199">
            <v>28</v>
          </cell>
        </row>
        <row r="200">
          <cell r="F200">
            <v>82</v>
          </cell>
          <cell r="L200">
            <v>2</v>
          </cell>
        </row>
        <row r="201">
          <cell r="F201">
            <v>47</v>
          </cell>
          <cell r="L201">
            <v>2</v>
          </cell>
        </row>
        <row r="202">
          <cell r="F202">
            <v>9</v>
          </cell>
          <cell r="L202">
            <v>1</v>
          </cell>
        </row>
        <row r="207">
          <cell r="F207">
            <v>1105</v>
          </cell>
          <cell r="L207">
            <v>206</v>
          </cell>
        </row>
        <row r="208">
          <cell r="F208">
            <v>49</v>
          </cell>
          <cell r="L208">
            <v>28</v>
          </cell>
        </row>
        <row r="209">
          <cell r="F209">
            <v>208</v>
          </cell>
          <cell r="L209">
            <v>10</v>
          </cell>
        </row>
        <row r="210">
          <cell r="F210">
            <v>81</v>
          </cell>
          <cell r="L210">
            <v>1</v>
          </cell>
        </row>
        <row r="211">
          <cell r="F211">
            <v>29</v>
          </cell>
          <cell r="L211">
            <v>1</v>
          </cell>
        </row>
        <row r="212">
          <cell r="F212">
            <v>13</v>
          </cell>
          <cell r="L212">
            <v>220</v>
          </cell>
        </row>
        <row r="213">
          <cell r="F213">
            <v>1155</v>
          </cell>
          <cell r="L213">
            <v>2</v>
          </cell>
        </row>
        <row r="214">
          <cell r="F214">
            <v>74</v>
          </cell>
          <cell r="L214">
            <v>28</v>
          </cell>
        </row>
        <row r="215">
          <cell r="F215">
            <v>247</v>
          </cell>
          <cell r="L215">
            <v>8</v>
          </cell>
        </row>
        <row r="216">
          <cell r="F216">
            <v>89</v>
          </cell>
          <cell r="L216">
            <v>2</v>
          </cell>
        </row>
        <row r="217">
          <cell r="F217">
            <v>47</v>
          </cell>
        </row>
        <row r="218">
          <cell r="F218">
            <v>9</v>
          </cell>
        </row>
        <row r="222">
          <cell r="F222">
            <v>1101</v>
          </cell>
          <cell r="L222">
            <v>240</v>
          </cell>
        </row>
        <row r="223">
          <cell r="F223">
            <v>43</v>
          </cell>
          <cell r="L223">
            <v>25</v>
          </cell>
        </row>
        <row r="224">
          <cell r="F224">
            <v>213</v>
          </cell>
          <cell r="L224">
            <v>8</v>
          </cell>
        </row>
        <row r="225">
          <cell r="F225">
            <v>82</v>
          </cell>
          <cell r="L225">
            <v>1</v>
          </cell>
        </row>
        <row r="226">
          <cell r="F226">
            <v>29</v>
          </cell>
          <cell r="L226">
            <v>2</v>
          </cell>
        </row>
        <row r="227">
          <cell r="F227">
            <v>17</v>
          </cell>
          <cell r="L227">
            <v>206</v>
          </cell>
        </row>
        <row r="228">
          <cell r="F228">
            <v>1179</v>
          </cell>
          <cell r="L228">
            <v>19</v>
          </cell>
        </row>
        <row r="229">
          <cell r="F229">
            <v>65</v>
          </cell>
          <cell r="L229">
            <v>5</v>
          </cell>
        </row>
        <row r="230">
          <cell r="F230">
            <v>256</v>
          </cell>
          <cell r="L230">
            <v>1</v>
          </cell>
        </row>
        <row r="231">
          <cell r="F231">
            <v>96</v>
          </cell>
        </row>
        <row r="232">
          <cell r="F232">
            <v>46</v>
          </cell>
        </row>
        <row r="233">
          <cell r="F233">
            <v>8</v>
          </cell>
        </row>
        <row r="237">
          <cell r="F237">
            <v>1199</v>
          </cell>
          <cell r="L237">
            <v>224</v>
          </cell>
        </row>
        <row r="238">
          <cell r="F238">
            <v>37</v>
          </cell>
          <cell r="L238">
            <v>30</v>
          </cell>
        </row>
        <row r="239">
          <cell r="F239">
            <v>211</v>
          </cell>
          <cell r="L239">
            <v>7</v>
          </cell>
        </row>
        <row r="240">
          <cell r="F240">
            <v>80</v>
          </cell>
          <cell r="L240">
            <v>1</v>
          </cell>
        </row>
        <row r="241">
          <cell r="F241">
            <v>26</v>
          </cell>
          <cell r="L241">
            <v>1</v>
          </cell>
        </row>
        <row r="242">
          <cell r="F242">
            <v>19</v>
          </cell>
          <cell r="L242">
            <v>204</v>
          </cell>
        </row>
        <row r="243">
          <cell r="F243">
            <v>1278</v>
          </cell>
          <cell r="L243">
            <v>20</v>
          </cell>
        </row>
        <row r="244">
          <cell r="F244">
            <v>65</v>
          </cell>
          <cell r="L244">
            <v>3</v>
          </cell>
        </row>
        <row r="245">
          <cell r="F245">
            <v>260</v>
          </cell>
          <cell r="L245">
            <v>1</v>
          </cell>
        </row>
        <row r="246">
          <cell r="F246">
            <v>95</v>
          </cell>
        </row>
        <row r="247">
          <cell r="F247">
            <v>45</v>
          </cell>
        </row>
        <row r="248">
          <cell r="F248">
            <v>8</v>
          </cell>
        </row>
        <row r="252">
          <cell r="F252">
            <v>1297</v>
          </cell>
          <cell r="L252">
            <v>285</v>
          </cell>
        </row>
        <row r="253">
          <cell r="F253">
            <v>39</v>
          </cell>
          <cell r="L253">
            <v>48</v>
          </cell>
        </row>
        <row r="254">
          <cell r="F254">
            <v>253</v>
          </cell>
          <cell r="L254">
            <v>14</v>
          </cell>
        </row>
        <row r="255">
          <cell r="F255">
            <v>94</v>
          </cell>
          <cell r="L255">
            <v>3</v>
          </cell>
        </row>
        <row r="256">
          <cell r="F256">
            <v>28</v>
          </cell>
          <cell r="L256">
            <v>2</v>
          </cell>
        </row>
        <row r="257">
          <cell r="F257">
            <v>21</v>
          </cell>
          <cell r="L257">
            <v>190</v>
          </cell>
        </row>
        <row r="258">
          <cell r="F258">
            <v>1248</v>
          </cell>
          <cell r="L258">
            <v>27</v>
          </cell>
        </row>
        <row r="259">
          <cell r="F259">
            <v>63</v>
          </cell>
          <cell r="L259">
            <v>5</v>
          </cell>
        </row>
        <row r="260">
          <cell r="F260">
            <v>273</v>
          </cell>
          <cell r="L260">
            <v>2</v>
          </cell>
        </row>
        <row r="261">
          <cell r="F261">
            <v>97</v>
          </cell>
          <cell r="L261">
            <v>1</v>
          </cell>
        </row>
        <row r="262">
          <cell r="F262">
            <v>44</v>
          </cell>
        </row>
        <row r="263">
          <cell r="F263">
            <v>9</v>
          </cell>
        </row>
        <row r="267">
          <cell r="F267">
            <v>1387</v>
          </cell>
          <cell r="L267">
            <v>246</v>
          </cell>
        </row>
        <row r="268">
          <cell r="F268">
            <v>47</v>
          </cell>
          <cell r="L268">
            <v>28</v>
          </cell>
        </row>
        <row r="269">
          <cell r="F269">
            <v>272</v>
          </cell>
          <cell r="L269">
            <v>3</v>
          </cell>
        </row>
        <row r="270">
          <cell r="F270">
            <v>97</v>
          </cell>
          <cell r="L270">
            <v>2</v>
          </cell>
        </row>
        <row r="271">
          <cell r="F271">
            <v>29</v>
          </cell>
          <cell r="L271">
            <v>1</v>
          </cell>
        </row>
        <row r="272">
          <cell r="F272">
            <v>20</v>
          </cell>
          <cell r="L272">
            <v>162</v>
          </cell>
        </row>
        <row r="273">
          <cell r="F273">
            <v>1295</v>
          </cell>
          <cell r="L273">
            <v>19</v>
          </cell>
        </row>
        <row r="274">
          <cell r="F274">
            <v>71</v>
          </cell>
          <cell r="L274">
            <v>5</v>
          </cell>
        </row>
        <row r="275">
          <cell r="F275">
            <v>280</v>
          </cell>
          <cell r="L275">
            <v>1</v>
          </cell>
        </row>
        <row r="276">
          <cell r="F276">
            <v>103</v>
          </cell>
        </row>
        <row r="277">
          <cell r="F277">
            <v>43</v>
          </cell>
        </row>
        <row r="278">
          <cell r="F278">
            <v>10</v>
          </cell>
        </row>
        <row r="282">
          <cell r="F282">
            <v>1621</v>
          </cell>
          <cell r="L282">
            <v>450</v>
          </cell>
        </row>
        <row r="283">
          <cell r="F283">
            <v>55</v>
          </cell>
          <cell r="L283">
            <v>40</v>
          </cell>
        </row>
        <row r="284">
          <cell r="F284">
            <v>289</v>
          </cell>
          <cell r="L284">
            <v>7</v>
          </cell>
        </row>
        <row r="285">
          <cell r="F285">
            <v>95</v>
          </cell>
          <cell r="L285">
            <v>2</v>
          </cell>
        </row>
        <row r="286">
          <cell r="F286">
            <v>28</v>
          </cell>
          <cell r="L286">
            <v>296</v>
          </cell>
        </row>
        <row r="287">
          <cell r="F287">
            <v>20</v>
          </cell>
          <cell r="L287">
            <v>17</v>
          </cell>
        </row>
        <row r="288">
          <cell r="F288">
            <v>1384</v>
          </cell>
          <cell r="L288">
            <v>1</v>
          </cell>
        </row>
        <row r="289">
          <cell r="F289">
            <v>78</v>
          </cell>
        </row>
        <row r="290">
          <cell r="F290">
            <v>282</v>
          </cell>
        </row>
        <row r="291">
          <cell r="F291">
            <v>103</v>
          </cell>
        </row>
        <row r="292">
          <cell r="F292">
            <v>40</v>
          </cell>
        </row>
        <row r="293">
          <cell r="F293">
            <v>10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/>
      <sheetData sheetId="2">
        <row r="43">
          <cell r="I43" t="str">
            <v>AG</v>
          </cell>
          <cell r="J43">
            <v>794</v>
          </cell>
          <cell r="K43">
            <v>794</v>
          </cell>
          <cell r="L43">
            <v>0</v>
          </cell>
        </row>
        <row r="44">
          <cell r="I44" t="str">
            <v>BM</v>
          </cell>
          <cell r="J44">
            <v>15</v>
          </cell>
          <cell r="K44">
            <v>0</v>
          </cell>
          <cell r="L44">
            <v>15</v>
          </cell>
        </row>
        <row r="45">
          <cell r="I45" t="str">
            <v>SBM</v>
          </cell>
          <cell r="J45">
            <v>7</v>
          </cell>
          <cell r="K45">
            <v>0</v>
          </cell>
          <cell r="L45">
            <v>7</v>
          </cell>
        </row>
        <row r="46">
          <cell r="I46" t="str">
            <v>SUM</v>
          </cell>
          <cell r="J46">
            <v>31</v>
          </cell>
          <cell r="K46">
            <v>0</v>
          </cell>
          <cell r="L46">
            <v>31</v>
          </cell>
        </row>
        <row r="47">
          <cell r="I47" t="str">
            <v>UM</v>
          </cell>
          <cell r="J47">
            <v>98</v>
          </cell>
          <cell r="K47">
            <v>0</v>
          </cell>
          <cell r="L47">
            <v>98</v>
          </cell>
        </row>
        <row r="48">
          <cell r="I48" t="str">
            <v>AG</v>
          </cell>
          <cell r="J48">
            <v>289</v>
          </cell>
        </row>
        <row r="49">
          <cell r="I49" t="str">
            <v>BM</v>
          </cell>
          <cell r="J49">
            <v>1</v>
          </cell>
        </row>
        <row r="50">
          <cell r="I50" t="str">
            <v>SBM</v>
          </cell>
          <cell r="J50">
            <v>2</v>
          </cell>
        </row>
        <row r="51">
          <cell r="I51" t="str">
            <v>SUM</v>
          </cell>
          <cell r="J51">
            <v>9</v>
          </cell>
        </row>
        <row r="52">
          <cell r="I52" t="str">
            <v>UM</v>
          </cell>
          <cell r="J52">
            <v>29</v>
          </cell>
        </row>
        <row r="53">
          <cell r="J53">
            <v>1275</v>
          </cell>
        </row>
      </sheetData>
      <sheetData sheetId="3"/>
      <sheetData sheetId="4"/>
      <sheetData sheetId="5"/>
      <sheetData sheetId="6">
        <row r="29">
          <cell r="Y29" t="str">
            <v>AG</v>
          </cell>
          <cell r="Z29">
            <v>4038</v>
          </cell>
        </row>
        <row r="30">
          <cell r="Y30" t="str">
            <v>US</v>
          </cell>
          <cell r="Z30">
            <v>178</v>
          </cell>
        </row>
        <row r="31">
          <cell r="Y31" t="str">
            <v>BM</v>
          </cell>
          <cell r="Z31">
            <v>57</v>
          </cell>
        </row>
        <row r="32">
          <cell r="Y32" t="str">
            <v>SBM</v>
          </cell>
          <cell r="Z32">
            <v>44</v>
          </cell>
        </row>
        <row r="33">
          <cell r="Y33" t="str">
            <v>SUM</v>
          </cell>
          <cell r="Z33">
            <v>197</v>
          </cell>
        </row>
        <row r="34">
          <cell r="Y34" t="str">
            <v>UM</v>
          </cell>
          <cell r="Z34">
            <v>568</v>
          </cell>
        </row>
        <row r="35">
          <cell r="Y35" t="str">
            <v>AG</v>
          </cell>
          <cell r="Z35">
            <v>2064</v>
          </cell>
        </row>
        <row r="36">
          <cell r="Y36" t="str">
            <v>US</v>
          </cell>
          <cell r="Z36">
            <v>83</v>
          </cell>
        </row>
        <row r="37">
          <cell r="Y37" t="str">
            <v>BM</v>
          </cell>
          <cell r="Z37">
            <v>37</v>
          </cell>
        </row>
        <row r="38">
          <cell r="Y38" t="str">
            <v>SBM</v>
          </cell>
          <cell r="Z38">
            <v>12</v>
          </cell>
        </row>
        <row r="39">
          <cell r="Y39" t="str">
            <v>SUM</v>
          </cell>
          <cell r="Z39">
            <v>129</v>
          </cell>
        </row>
        <row r="40">
          <cell r="Y40" t="str">
            <v>UM</v>
          </cell>
          <cell r="Z40">
            <v>299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>
        <row r="23">
          <cell r="O23">
            <v>0.25747058535268463</v>
          </cell>
        </row>
        <row r="38">
          <cell r="O38">
            <v>0.22947745601905847</v>
          </cell>
        </row>
        <row r="53">
          <cell r="O53">
            <v>0.22850188227238666</v>
          </cell>
        </row>
        <row r="68">
          <cell r="O68">
            <v>0.23824110932985956</v>
          </cell>
        </row>
        <row r="83">
          <cell r="O83">
            <v>0.24286310561743482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>
        <row r="30">
          <cell r="D30">
            <v>20</v>
          </cell>
          <cell r="E30">
            <v>403.78313333889719</v>
          </cell>
        </row>
        <row r="31">
          <cell r="D31">
            <v>20</v>
          </cell>
          <cell r="E31">
            <v>421.15685631665389</v>
          </cell>
        </row>
        <row r="32">
          <cell r="D32">
            <v>40</v>
          </cell>
          <cell r="E32">
            <v>1100.7202601023207</v>
          </cell>
        </row>
        <row r="33">
          <cell r="D33">
            <v>50</v>
          </cell>
          <cell r="E33">
            <v>1065.7614684765738</v>
          </cell>
        </row>
        <row r="34">
          <cell r="D34">
            <v>55</v>
          </cell>
          <cell r="E34">
            <v>1300.9996124012082</v>
          </cell>
        </row>
        <row r="35">
          <cell r="D35">
            <v>55</v>
          </cell>
          <cell r="E35">
            <v>1670.6740965621302</v>
          </cell>
        </row>
        <row r="36">
          <cell r="D36">
            <v>55</v>
          </cell>
          <cell r="E36">
            <v>1160.8254547148047</v>
          </cell>
        </row>
        <row r="37">
          <cell r="D37">
            <v>55</v>
          </cell>
          <cell r="E37">
            <v>1413.2698134488169</v>
          </cell>
        </row>
        <row r="38">
          <cell r="D38">
            <v>55</v>
          </cell>
          <cell r="E38">
            <v>1666.9132116041837</v>
          </cell>
        </row>
        <row r="39">
          <cell r="D39">
            <v>55</v>
          </cell>
          <cell r="E39">
            <v>1293.7400579646248</v>
          </cell>
        </row>
        <row r="40">
          <cell r="D40">
            <v>45</v>
          </cell>
          <cell r="E40">
            <v>1539.0841279619865</v>
          </cell>
        </row>
        <row r="41">
          <cell r="D41">
            <v>45</v>
          </cell>
          <cell r="E41">
            <v>1796.0022303166488</v>
          </cell>
        </row>
      </sheetData>
      <sheetData sheetId="7"/>
      <sheetData sheetId="8">
        <row r="8">
          <cell r="Z8">
            <v>20</v>
          </cell>
          <cell r="AA8">
            <v>20</v>
          </cell>
          <cell r="AB8">
            <v>40</v>
          </cell>
          <cell r="AC8">
            <v>50</v>
          </cell>
          <cell r="AD8">
            <v>55</v>
          </cell>
          <cell r="AE8">
            <v>55</v>
          </cell>
          <cell r="AF8">
            <v>55</v>
          </cell>
          <cell r="AG8">
            <v>55</v>
          </cell>
          <cell r="AH8">
            <v>55</v>
          </cell>
          <cell r="AI8">
            <v>55</v>
          </cell>
          <cell r="AJ8">
            <v>45</v>
          </cell>
          <cell r="AK8">
            <v>45</v>
          </cell>
        </row>
        <row r="15">
          <cell r="Z15">
            <v>403.78313333889719</v>
          </cell>
          <cell r="AA15">
            <v>421.15685631665389</v>
          </cell>
          <cell r="AB15">
            <v>1100.7202601023207</v>
          </cell>
          <cell r="AC15">
            <v>1065.7614684765738</v>
          </cell>
          <cell r="AD15">
            <v>1300.9996124012082</v>
          </cell>
          <cell r="AE15">
            <v>1670.6740965621302</v>
          </cell>
          <cell r="AF15">
            <v>1160.8254547148047</v>
          </cell>
          <cell r="AG15">
            <v>1413.2698134488169</v>
          </cell>
          <cell r="AH15">
            <v>1666.9132116041837</v>
          </cell>
          <cell r="AI15">
            <v>1293.7400579646248</v>
          </cell>
          <cell r="AJ15">
            <v>1539.0841279619865</v>
          </cell>
          <cell r="AK15">
            <v>1796.0022303166488</v>
          </cell>
        </row>
        <row r="29">
          <cell r="Z29">
            <v>21159.465884169887</v>
          </cell>
          <cell r="AA29">
            <v>20867.642534235856</v>
          </cell>
          <cell r="AB29">
            <v>49678.550803872859</v>
          </cell>
          <cell r="AC29">
            <v>49306.357366960248</v>
          </cell>
          <cell r="AD29">
            <v>57719.167284380776</v>
          </cell>
          <cell r="AE29">
            <v>64986.347978287136</v>
          </cell>
          <cell r="AF29">
            <v>59891.902241751806</v>
          </cell>
          <cell r="AG29">
            <v>66554.351797741721</v>
          </cell>
          <cell r="AH29">
            <v>74354.220299720429</v>
          </cell>
          <cell r="AI29">
            <v>70348.989256097513</v>
          </cell>
          <cell r="AJ29">
            <v>77982.43853511526</v>
          </cell>
          <cell r="AK29">
            <v>87307.252311144912</v>
          </cell>
        </row>
        <row r="40">
          <cell r="Z40">
            <v>9971.7775109676732</v>
          </cell>
          <cell r="AA40">
            <v>9764.5229665469487</v>
          </cell>
          <cell r="AB40">
            <v>10074.342287148558</v>
          </cell>
          <cell r="AC40">
            <v>10315.069279174604</v>
          </cell>
          <cell r="AD40">
            <v>10733.240152274808</v>
          </cell>
          <cell r="AE40">
            <v>11536.536904661592</v>
          </cell>
          <cell r="AF40">
            <v>11603.932911977012</v>
          </cell>
          <cell r="AG40">
            <v>12042.793382315393</v>
          </cell>
          <cell r="AH40">
            <v>12856.471758648277</v>
          </cell>
          <cell r="AI40">
            <v>13174.629317775247</v>
          </cell>
          <cell r="AJ40">
            <v>13772.12079595208</v>
          </cell>
          <cell r="AK40">
            <v>14741.670769023571</v>
          </cell>
        </row>
        <row r="55">
          <cell r="Z55">
            <v>1150.1355645758795</v>
          </cell>
          <cell r="AA55">
            <v>1079.8660284651169</v>
          </cell>
          <cell r="AB55">
            <v>2170.5155976737065</v>
          </cell>
          <cell r="AC55">
            <v>2188.9250875271819</v>
          </cell>
          <cell r="AD55">
            <v>2344.8083926775471</v>
          </cell>
          <cell r="AE55">
            <v>2592.8144150335875</v>
          </cell>
          <cell r="AF55">
            <v>2582.5965452385622</v>
          </cell>
          <cell r="AG55">
            <v>2717.1197833764895</v>
          </cell>
          <cell r="AH55">
            <v>2947.4328884488855</v>
          </cell>
          <cell r="AI55">
            <v>3001.7602851599686</v>
          </cell>
          <cell r="AJ55">
            <v>3174.6181719923029</v>
          </cell>
          <cell r="AK55">
            <v>3445.3602368077322</v>
          </cell>
        </row>
        <row r="66">
          <cell r="Z66">
            <v>0.11533907202711635</v>
          </cell>
          <cell r="AA66">
            <v>0.11059076128600601</v>
          </cell>
          <cell r="AB66">
            <v>0.21544985625935578</v>
          </cell>
          <cell r="AC66">
            <v>0.21220653281955817</v>
          </cell>
          <cell r="AD66">
            <v>0.21846230582855145</v>
          </cell>
          <cell r="AE66">
            <v>0.22474807097317945</v>
          </cell>
          <cell r="AF66">
            <v>0.22256217480996743</v>
          </cell>
          <cell r="AG66">
            <v>0.22562205437872304</v>
          </cell>
          <cell r="AH66">
            <v>0.22925674662383244</v>
          </cell>
          <cell r="AI66">
            <v>0.22784400325480014</v>
          </cell>
          <cell r="AJ66">
            <v>0.23051047976034242</v>
          </cell>
          <cell r="AK66">
            <v>0.2337157226470836</v>
          </cell>
        </row>
        <row r="77">
          <cell r="Z77">
            <v>1392.1310197283105</v>
          </cell>
          <cell r="AA77">
            <v>1348.3621621142865</v>
          </cell>
          <cell r="AB77">
            <v>3045.2695404261103</v>
          </cell>
          <cell r="AC77">
            <v>3044.7469761216944</v>
          </cell>
          <cell r="AD77">
            <v>3534.9591166715854</v>
          </cell>
          <cell r="AE77">
            <v>4032.8084308938833</v>
          </cell>
          <cell r="AF77">
            <v>3721.1306895084845</v>
          </cell>
          <cell r="AG77">
            <v>4141.3275183915339</v>
          </cell>
          <cell r="AH77">
            <v>4660.6501773405189</v>
          </cell>
          <cell r="AI77">
            <v>4387.7721933164175</v>
          </cell>
          <cell r="AJ77">
            <v>4846.9398353509405</v>
          </cell>
          <cell r="AK77">
            <v>5462.0987517470958</v>
          </cell>
        </row>
        <row r="88">
          <cell r="Z88">
            <v>1.21040602743353</v>
          </cell>
          <cell r="AA88">
            <v>1.2486383741794347</v>
          </cell>
          <cell r="AB88">
            <v>1.4030166582032118</v>
          </cell>
          <cell r="AC88">
            <v>1.390978153373595</v>
          </cell>
          <cell r="AD88">
            <v>1.5075684340395079</v>
          </cell>
          <cell r="AE88">
            <v>1.555378745008112</v>
          </cell>
          <cell r="AF88">
            <v>1.4408486282416026</v>
          </cell>
          <cell r="AG88">
            <v>1.5241608204866186</v>
          </cell>
          <cell r="AH88">
            <v>1.5812574378218431</v>
          </cell>
          <cell r="AI88">
            <v>1.4617330421115176</v>
          </cell>
          <cell r="AJ88">
            <v>1.5267788353612097</v>
          </cell>
          <cell r="AK88">
            <v>1.5853491003332512</v>
          </cell>
        </row>
        <row r="99">
          <cell r="Z99">
            <v>15.199335108774019</v>
          </cell>
          <cell r="AA99">
            <v>15.476289027211017</v>
          </cell>
          <cell r="AB99">
            <v>16.313350967586789</v>
          </cell>
          <cell r="AC99">
            <v>16.19390962652837</v>
          </cell>
          <cell r="AD99">
            <v>16.328100376653708</v>
          </cell>
          <cell r="AE99">
            <v>16.114414828249785</v>
          </cell>
          <cell r="AF99">
            <v>16.095081640269612</v>
          </cell>
          <cell r="AG99">
            <v>16.070777184894332</v>
          </cell>
          <cell r="AH99">
            <v>15.953615369207728</v>
          </cell>
          <cell r="AI99">
            <v>16.032963006433</v>
          </cell>
          <cell r="AJ99">
            <v>16.089004853403338</v>
          </cell>
          <cell r="AK99">
            <v>15.984195138035355</v>
          </cell>
        </row>
        <row r="121">
          <cell r="Z121">
            <v>2.1219352177580371</v>
          </cell>
          <cell r="AA121">
            <v>2.1370877620676363</v>
          </cell>
          <cell r="AB121">
            <v>4.9311954456069884</v>
          </cell>
          <cell r="AC121">
            <v>4.7800316248487347</v>
          </cell>
          <cell r="AD121">
            <v>5.3776088548757341</v>
          </cell>
          <cell r="AE121">
            <v>5.6330897664816524</v>
          </cell>
          <cell r="AF121">
            <v>5.1613450970519068</v>
          </cell>
          <cell r="AG121">
            <v>5.5264878907144164</v>
          </cell>
          <cell r="AH121">
            <v>5.7834078972486305</v>
          </cell>
          <cell r="AI121">
            <v>5.3397319620357333</v>
          </cell>
          <cell r="AJ121">
            <v>5.6623405857749924</v>
          </cell>
          <cell r="AK121">
            <v>5.9224801366885904</v>
          </cell>
        </row>
      </sheetData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BANCA Dashboard"/>
      <sheetName val="FTM"/>
      <sheetName val="Bank Performance"/>
      <sheetName val="Rider Performance"/>
      <sheetName val="RM Performance"/>
      <sheetName val="Data"/>
      <sheetName val="Data_Char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K16">
            <v>12623.291999999999</v>
          </cell>
          <cell r="W16">
            <v>16589.584999999999</v>
          </cell>
          <cell r="AJ16">
            <v>1.9060080417440646</v>
          </cell>
        </row>
        <row r="17">
          <cell r="V17">
            <v>3026.7269999999999</v>
          </cell>
          <cell r="W17">
            <v>4662.5019999999995</v>
          </cell>
        </row>
        <row r="19">
          <cell r="K19">
            <v>14789.26</v>
          </cell>
        </row>
      </sheetData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5"/>
      <sheetName val="Sheet4"/>
      <sheetName val="Sheet3"/>
      <sheetName val="Sheet2"/>
      <sheetName val="Sheet1"/>
    </sheetNames>
    <sheetDataSet>
      <sheetData sheetId="0">
        <row r="142">
          <cell r="M142">
            <v>21739.469999999998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Budget\1%203%20%20GVL%20Agency%20Sales%20Plan_2017%202022_working%20file%20(22%20July)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I24"/>
  <sheetViews>
    <sheetView topLeftCell="A28" workbookViewId="0">
      <selection activeCell="A27" sqref="A27"/>
    </sheetView>
  </sheetViews>
  <sheetFormatPr defaultRowHeight="12.75" x14ac:dyDescent="0.2"/>
  <cols>
    <col min="1" max="1" width="32.7109375" style="72" customWidth="1"/>
    <col min="2" max="8" width="14.42578125" style="72" customWidth="1"/>
    <col min="9" max="9" width="18" style="72" customWidth="1"/>
    <col min="10" max="16384" width="9.140625" style="72"/>
  </cols>
  <sheetData>
    <row r="5" spans="1:9" ht="13.5" thickBot="1" x14ac:dyDescent="0.25"/>
    <row r="6" spans="1:9" ht="16.5" thickBot="1" x14ac:dyDescent="0.25">
      <c r="A6" s="73"/>
      <c r="B6" s="181" t="s">
        <v>68</v>
      </c>
      <c r="C6" s="182"/>
      <c r="D6" s="182"/>
      <c r="E6" s="182"/>
      <c r="F6" s="182"/>
      <c r="G6" s="182"/>
      <c r="H6" s="182"/>
      <c r="I6" s="182"/>
    </row>
    <row r="7" spans="1:9" ht="15.75" thickTop="1" x14ac:dyDescent="0.2">
      <c r="A7" s="183"/>
      <c r="B7" s="185" t="s">
        <v>69</v>
      </c>
      <c r="C7" s="74" t="s">
        <v>70</v>
      </c>
      <c r="D7" s="185" t="s">
        <v>71</v>
      </c>
      <c r="E7" s="185" t="s">
        <v>72</v>
      </c>
      <c r="F7" s="185" t="s">
        <v>73</v>
      </c>
      <c r="G7" s="185" t="s">
        <v>74</v>
      </c>
      <c r="H7" s="185" t="s">
        <v>75</v>
      </c>
      <c r="I7" s="185" t="s">
        <v>76</v>
      </c>
    </row>
    <row r="8" spans="1:9" ht="15.75" thickBot="1" x14ac:dyDescent="0.25">
      <c r="A8" s="184"/>
      <c r="B8" s="186"/>
      <c r="C8" s="75" t="s">
        <v>77</v>
      </c>
      <c r="D8" s="186"/>
      <c r="E8" s="186"/>
      <c r="F8" s="186"/>
      <c r="G8" s="186"/>
      <c r="H8" s="186"/>
      <c r="I8" s="186"/>
    </row>
    <row r="9" spans="1:9" ht="15.75" thickBot="1" x14ac:dyDescent="0.25">
      <c r="A9" s="81" t="s">
        <v>78</v>
      </c>
      <c r="B9" s="84">
        <f>SUM('Full Agency'!B12:M12)</f>
        <v>319929.83399999997</v>
      </c>
      <c r="C9" s="84">
        <f>'Full Agency'!$Z$14</f>
        <v>164514.67714000004</v>
      </c>
      <c r="D9" s="84">
        <v>471477.18758582999</v>
      </c>
      <c r="E9" s="84">
        <v>700418.19540540967</v>
      </c>
      <c r="F9" s="84">
        <v>980067.35791684</v>
      </c>
      <c r="G9" s="84">
        <v>1371935.3490212099</v>
      </c>
      <c r="H9" s="84">
        <v>1783580.9678075418</v>
      </c>
      <c r="I9" s="79">
        <f>((H9/D9)^(1/(5-1))-1)</f>
        <v>0.39462689531250472</v>
      </c>
    </row>
    <row r="10" spans="1:9" ht="15.75" thickBot="1" x14ac:dyDescent="0.25">
      <c r="A10" s="82" t="s">
        <v>79</v>
      </c>
      <c r="B10" s="85">
        <f>'Full Agency'!$M$24</f>
        <v>4117</v>
      </c>
      <c r="C10" s="85">
        <f>'Full Agency'!$V$24</f>
        <v>7706</v>
      </c>
      <c r="D10" s="85">
        <v>10244.923698985</v>
      </c>
      <c r="E10" s="85">
        <v>14893.480981932746</v>
      </c>
      <c r="F10" s="85">
        <v>17803.148623401863</v>
      </c>
      <c r="G10" s="85">
        <v>21984.93923133552</v>
      </c>
      <c r="H10" s="85">
        <v>24846.439061699581</v>
      </c>
      <c r="I10" s="80">
        <f>((H10/D10)^(1/(5-1))-1)</f>
        <v>0.24792606790598515</v>
      </c>
    </row>
    <row r="11" spans="1:9" ht="15.75" thickBot="1" x14ac:dyDescent="0.25">
      <c r="A11" s="81" t="s">
        <v>80</v>
      </c>
      <c r="B11" s="86">
        <v>0.3</v>
      </c>
      <c r="C11" s="86">
        <f>'Full Agency'!$Z$49</f>
        <v>0.22577174235678243</v>
      </c>
      <c r="D11" s="86">
        <f>'[6]Yearly Summary'!$O$23</f>
        <v>0.25747058535268463</v>
      </c>
      <c r="E11" s="86">
        <f>'[6]Yearly Summary'!$O$38</f>
        <v>0.22947745601905847</v>
      </c>
      <c r="F11" s="86">
        <f>'[6]Yearly Summary'!$O$53</f>
        <v>0.22850188227238666</v>
      </c>
      <c r="G11" s="86">
        <f>'[6]Yearly Summary'!$O$68</f>
        <v>0.23824110932985956</v>
      </c>
      <c r="H11" s="86">
        <f>'[6]Yearly Summary'!$O$83</f>
        <v>0.24286310561743482</v>
      </c>
      <c r="I11" s="79">
        <f>((H11/D11)^(1/(5-1))-1)</f>
        <v>-1.449579662445899E-2</v>
      </c>
    </row>
    <row r="12" spans="1:9" ht="15.75" thickBot="1" x14ac:dyDescent="0.25">
      <c r="A12" s="82" t="s">
        <v>81</v>
      </c>
      <c r="B12" s="87">
        <f>SUM('Full Agency'!B12:M12)/SUM('Full Agency'!B60:M60)</f>
        <v>17.865190641054276</v>
      </c>
      <c r="C12" s="87">
        <f>Q!$F$9</f>
        <v>16.491547935740201</v>
      </c>
      <c r="D12" s="87">
        <v>17.022629359639133</v>
      </c>
      <c r="E12" s="87">
        <v>16.028046609100191</v>
      </c>
      <c r="F12" s="87">
        <v>16.557955020981684</v>
      </c>
      <c r="G12" s="87">
        <v>17.384436061636951</v>
      </c>
      <c r="H12" s="87">
        <v>18.534063320770912</v>
      </c>
      <c r="I12" s="80">
        <f>((H12/D12)^(1/(5-1))-1)</f>
        <v>2.1494422840573124E-2</v>
      </c>
    </row>
    <row r="13" spans="1:9" ht="15.75" thickBot="1" x14ac:dyDescent="0.25">
      <c r="A13" s="81" t="s">
        <v>82</v>
      </c>
      <c r="B13" s="88">
        <f>SUM('Full Agency'!B60:M60)/SUM('Full Agency'!B36:M36)</f>
        <v>1.548599100657212</v>
      </c>
      <c r="C13" s="88">
        <f>Q!$F$8</f>
        <v>1.8444137638062872</v>
      </c>
      <c r="D13" s="88">
        <v>1.5309299103746168</v>
      </c>
      <c r="E13" s="88">
        <v>1.4814427972285167</v>
      </c>
      <c r="F13" s="88">
        <v>1.5515646176902227</v>
      </c>
      <c r="G13" s="88">
        <v>1.6226656638082551</v>
      </c>
      <c r="H13" s="88">
        <v>1.656718964217077</v>
      </c>
      <c r="I13" s="79">
        <f>((H13/D13)^(1/(5-1))-1)</f>
        <v>1.9937086901756995E-2</v>
      </c>
    </row>
    <row r="14" spans="1:9" ht="15.75" thickBot="1" x14ac:dyDescent="0.25">
      <c r="A14" s="82" t="s">
        <v>87</v>
      </c>
      <c r="B14" s="87">
        <f>SUM('Full Agency'!B12:M12)/SUM('Full Agency'!B24:M24)</f>
        <v>8.2377586837294334</v>
      </c>
      <c r="C14" s="87">
        <f>Q!$F$10</f>
        <v>6.0962278781683548</v>
      </c>
      <c r="D14" s="87">
        <v>6.1446787732298231</v>
      </c>
      <c r="E14" s="87">
        <v>4.9697765952057491</v>
      </c>
      <c r="F14" s="87">
        <v>5.3710512134602562</v>
      </c>
      <c r="G14" s="87">
        <v>6.1813778047950407</v>
      </c>
      <c r="H14" s="87">
        <v>6.7624766732501103</v>
      </c>
      <c r="I14" s="80">
        <f t="shared" ref="I14:I15" si="0">((H14/D14)^(1/(5-1))-1)</f>
        <v>2.4239803079542988E-2</v>
      </c>
    </row>
    <row r="15" spans="1:9" ht="15.75" thickBot="1" x14ac:dyDescent="0.25">
      <c r="A15" s="81" t="s">
        <v>88</v>
      </c>
      <c r="B15" s="88">
        <f>SUM('Full Agency'!B12:M12)/SUM('Full Agency'!B36:M36)</f>
        <v>27.666018159806292</v>
      </c>
      <c r="C15" s="88">
        <f>Q!$F$11</f>
        <v>0</v>
      </c>
      <c r="D15" s="88">
        <v>26.060452439892657</v>
      </c>
      <c r="E15" s="88">
        <v>23.744634202694428</v>
      </c>
      <c r="F15" s="88">
        <v>25.690737151861349</v>
      </c>
      <c r="G15" s="88">
        <v>28.209127481888288</v>
      </c>
      <c r="H15" s="88">
        <v>30.705734187521305</v>
      </c>
      <c r="I15" s="79">
        <f t="shared" si="0"/>
        <v>4.1860045918405753E-2</v>
      </c>
    </row>
    <row r="16" spans="1:9" ht="15.75" thickBot="1" x14ac:dyDescent="0.25">
      <c r="A16" s="82" t="s">
        <v>83</v>
      </c>
      <c r="B16" s="89"/>
      <c r="C16" s="89"/>
      <c r="D16" s="89"/>
      <c r="E16" s="89"/>
      <c r="F16" s="89"/>
      <c r="G16" s="89"/>
      <c r="H16" s="89"/>
      <c r="I16" s="77"/>
    </row>
    <row r="17" spans="1:9" ht="15.75" thickBot="1" x14ac:dyDescent="0.25">
      <c r="A17" s="81" t="s">
        <v>84</v>
      </c>
      <c r="B17" s="90"/>
      <c r="C17" s="90"/>
      <c r="D17" s="90"/>
      <c r="E17" s="90"/>
      <c r="F17" s="90"/>
      <c r="G17" s="90"/>
      <c r="H17" s="90"/>
      <c r="I17" s="76"/>
    </row>
    <row r="18" spans="1:9" ht="15.75" thickBot="1" x14ac:dyDescent="0.25">
      <c r="A18" s="83" t="s">
        <v>85</v>
      </c>
      <c r="B18" s="91"/>
      <c r="C18" s="91"/>
      <c r="D18" s="91"/>
      <c r="E18" s="91"/>
      <c r="F18" s="91"/>
      <c r="G18" s="91"/>
      <c r="H18" s="91"/>
      <c r="I18" s="78"/>
    </row>
    <row r="19" spans="1:9" ht="15.75" thickBot="1" x14ac:dyDescent="0.25">
      <c r="A19" s="81" t="s">
        <v>86</v>
      </c>
      <c r="B19" s="90"/>
      <c r="C19" s="90"/>
      <c r="D19" s="90"/>
      <c r="E19" s="90"/>
      <c r="F19" s="90"/>
      <c r="G19" s="90"/>
      <c r="H19" s="90"/>
      <c r="I19" s="76"/>
    </row>
    <row r="24" spans="1:9" ht="18" customHeight="1" x14ac:dyDescent="0.2"/>
  </sheetData>
  <mergeCells count="9">
    <mergeCell ref="B6:I6"/>
    <mergeCell ref="A7:A8"/>
    <mergeCell ref="B7:B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44"/>
  <sheetViews>
    <sheetView showGridLines="0" workbookViewId="0">
      <selection activeCell="D1" sqref="D1"/>
    </sheetView>
  </sheetViews>
  <sheetFormatPr defaultRowHeight="15" outlineLevelRow="1" outlineLevelCol="1" x14ac:dyDescent="0.25"/>
  <cols>
    <col min="2" max="2" width="28.85546875" customWidth="1"/>
    <col min="3" max="8" width="15" customWidth="1"/>
    <col min="9" max="9" width="19.42578125" hidden="1" customWidth="1" outlineLevel="1"/>
    <col min="10" max="13" width="0" hidden="1" customWidth="1" outlineLevel="1"/>
    <col min="14" max="14" width="22.140625" hidden="1" customWidth="1" outlineLevel="1"/>
    <col min="15" max="15" width="18.140625" hidden="1" customWidth="1" outlineLevel="1"/>
    <col min="16" max="16" width="16.42578125" hidden="1" customWidth="1" outlineLevel="1"/>
    <col min="17" max="17" width="0" hidden="1" customWidth="1" outlineLevel="1"/>
    <col min="18" max="18" width="11.5703125" hidden="1" customWidth="1" outlineLevel="1"/>
    <col min="19" max="21" width="0" hidden="1" customWidth="1" outlineLevel="1"/>
    <col min="22" max="22" width="9.140625" collapsed="1"/>
  </cols>
  <sheetData>
    <row r="1" spans="1:23" x14ac:dyDescent="0.25">
      <c r="A1" s="142" t="s">
        <v>143</v>
      </c>
    </row>
    <row r="2" spans="1:23" ht="23.25" x14ac:dyDescent="0.25">
      <c r="B2" s="40"/>
      <c r="C2" s="187" t="s">
        <v>158</v>
      </c>
      <c r="D2" s="188"/>
      <c r="E2" s="189"/>
      <c r="F2" s="187" t="s">
        <v>41</v>
      </c>
      <c r="G2" s="188"/>
      <c r="H2" s="189"/>
      <c r="M2" s="103" t="s">
        <v>119</v>
      </c>
      <c r="N2" s="101"/>
      <c r="O2" s="100" t="s">
        <v>101</v>
      </c>
      <c r="P2" s="100" t="s">
        <v>28</v>
      </c>
      <c r="S2" t="s">
        <v>107</v>
      </c>
      <c r="T2" s="36">
        <v>201510</v>
      </c>
    </row>
    <row r="3" spans="1:23" ht="36" x14ac:dyDescent="0.25">
      <c r="B3" s="49" t="s">
        <v>42</v>
      </c>
      <c r="C3" s="49" t="s">
        <v>43</v>
      </c>
      <c r="D3" s="49" t="s">
        <v>44</v>
      </c>
      <c r="E3" s="49" t="s">
        <v>45</v>
      </c>
      <c r="F3" s="49" t="s">
        <v>41</v>
      </c>
      <c r="G3" s="49" t="s">
        <v>44</v>
      </c>
      <c r="H3" s="49" t="s">
        <v>45</v>
      </c>
      <c r="M3" s="93" t="s">
        <v>102</v>
      </c>
      <c r="N3" s="93"/>
      <c r="O3" s="94">
        <f>R3/1000</f>
        <v>40.919720650000016</v>
      </c>
      <c r="P3" s="97">
        <f>O3/('Full Agency'!K14/10^3)-1</f>
        <v>0.56103791035286088</v>
      </c>
      <c r="R3" s="6">
        <f>'Full Agency'!$W$14</f>
        <v>40919.720650000017</v>
      </c>
      <c r="S3" t="s">
        <v>108</v>
      </c>
    </row>
    <row r="4" spans="1:23" ht="18" x14ac:dyDescent="0.25">
      <c r="B4" s="41" t="s">
        <v>0</v>
      </c>
      <c r="C4" s="42">
        <f>INDEX('Full Agency'!AO14:AZ14,'Full Agency'!A2)</f>
        <v>59446.574000000001</v>
      </c>
      <c r="D4" s="50">
        <f>C4/INDEX('Full Agency'!N14:Y14,'Full Agency'!$A$2)</f>
        <v>1.3949056621428877</v>
      </c>
      <c r="E4" s="107">
        <f>C4/INDEX('[7]Total Agency'!$Z$29:$AK$29,'Full Agency'!A2)</f>
        <v>0.91475480388376262</v>
      </c>
      <c r="F4" s="52">
        <f>'Full Agency'!$BE$14</f>
        <v>292222.68334000011</v>
      </c>
      <c r="G4" s="50">
        <f>'Full Agency'!$BV$14</f>
        <v>1.7762712021816878</v>
      </c>
      <c r="H4" s="50" t="e">
        <f>F4/SUM('[7]Total Agency'!$Z$29:INDEX('[7]Total Agency'!$Z$29:$AK$29,'Full Agency'!$A$2))</f>
        <v>#REF!</v>
      </c>
      <c r="M4" s="93"/>
      <c r="N4" s="93" t="s">
        <v>18</v>
      </c>
      <c r="O4" s="94">
        <f>'Full Agency'!$Z$14/1000</f>
        <v>164.51467714000003</v>
      </c>
      <c r="P4" s="97">
        <f>'Full Agency'!AJ12</f>
        <v>0.49200026810802777</v>
      </c>
      <c r="R4" s="6"/>
    </row>
    <row r="5" spans="1:23" ht="18" x14ac:dyDescent="0.25">
      <c r="B5" s="43" t="s">
        <v>141</v>
      </c>
      <c r="C5" s="44">
        <f>INDEX('Full Agency'!AO24:AZ24,'Full Agency'!$A$2)</f>
        <v>8015</v>
      </c>
      <c r="D5" s="53">
        <f>C5/INDEX('Full Agency'!N24:Y24,'Full Agency'!$A$2)</f>
        <v>1.3773844303144871</v>
      </c>
      <c r="E5" s="53">
        <f>C5/INDEX('[7]Total Agency'!$Z$40:$AK$40,'Full Agency'!A2)</f>
        <v>0.69474921861181427</v>
      </c>
      <c r="F5" s="54">
        <f>C5</f>
        <v>8015</v>
      </c>
      <c r="G5" s="53">
        <f>'Full Agency'!$BV$24</f>
        <v>1.3773844303144871</v>
      </c>
      <c r="H5" s="53">
        <f>E5</f>
        <v>0.69474921861181427</v>
      </c>
      <c r="M5" s="93" t="s">
        <v>103</v>
      </c>
      <c r="N5" s="93"/>
      <c r="O5" s="94">
        <f>SUM(O6:O9)</f>
        <v>27.226018444449995</v>
      </c>
      <c r="P5" s="93"/>
      <c r="T5" s="6">
        <f>SUM(T6:T10)</f>
        <v>24784.335060189998</v>
      </c>
      <c r="U5" s="8">
        <f>O5/(T5/10^3)-1</f>
        <v>9.8517203642149109E-2</v>
      </c>
    </row>
    <row r="6" spans="1:23" ht="18" x14ac:dyDescent="0.25">
      <c r="B6" s="43" t="s">
        <v>46</v>
      </c>
      <c r="C6" s="44">
        <f>INDEX('Full Agency'!AO90:AZ90,'Full Agency'!$A$2)</f>
        <v>1739</v>
      </c>
      <c r="D6" s="53">
        <f>C6/INDEX('Full Agency'!N90:Y90,'Full Agency'!$A$2)</f>
        <v>1.3376923076923077</v>
      </c>
      <c r="E6" s="53">
        <f>C6/(INDEX('[7]Total Agency'!$Z$8:$AK$8,'Full Agency'!A2)+INDEX('[7]Total Agency'!$Z$15:$AK$15,'Full Agency'!A2))</f>
        <v>1.0077221437491688</v>
      </c>
      <c r="F6" s="54">
        <f>'Full Agency'!$BE$90</f>
        <v>6424</v>
      </c>
      <c r="G6" s="53">
        <f>'Full Agency'!$BV$90</f>
        <v>1.7442302470811839</v>
      </c>
      <c r="H6" s="53" t="e">
        <f>F6/SUM('[7]Yearly Summary'!$D$30:INDEX('[7]Yearly Summary'!$D$30:$E$41,'Full Agency'!A2,2))</f>
        <v>#REF!</v>
      </c>
      <c r="M6" s="93"/>
      <c r="N6" s="93" t="s">
        <v>104</v>
      </c>
      <c r="O6" s="94">
        <f t="shared" ref="O6:O9" si="0">R6/1000</f>
        <v>21.739469999999997</v>
      </c>
      <c r="P6" s="97">
        <f>O6/([8]Data!$K$19/1000)-1</f>
        <v>0.46994981493326882</v>
      </c>
      <c r="R6" s="6">
        <f>[9]Sheet6!$M$142</f>
        <v>21739.469999999998</v>
      </c>
      <c r="S6" t="s">
        <v>109</v>
      </c>
      <c r="T6" s="6">
        <f>'[10]201610'!$M$10</f>
        <v>14753.534</v>
      </c>
      <c r="V6" s="8"/>
    </row>
    <row r="7" spans="1:23" ht="18" x14ac:dyDescent="0.25">
      <c r="B7" s="43" t="s">
        <v>11</v>
      </c>
      <c r="C7" s="45">
        <f>INDEX('Full Agency'!AO48:AZ48,'Full Agency'!$A$2)</f>
        <v>0.24527443975316662</v>
      </c>
      <c r="D7" s="59">
        <f>C7/INDEX('Full Agency'!N49:Y49,'Full Agency'!$A$2)</f>
        <v>0.80038098145318393</v>
      </c>
      <c r="E7" s="59">
        <f>C7/INDEX('[7]Total Agency'!$Z$66:$AK$66,'Full Agency'!$A$2)</f>
        <v>1.0913305671150197</v>
      </c>
      <c r="F7" s="53">
        <f>'Full Agency'!$BE$48</f>
        <v>0.19275332650972365</v>
      </c>
      <c r="G7" s="59">
        <f>'Full Agency'!$BV$48</f>
        <v>0.85375310699919016</v>
      </c>
      <c r="H7" s="53" t="e">
        <f>F7/(SUM('[7]Total Agency'!$Z$55:INDEX('[7]Total Agency'!$Z$55:$AK$55,'Full Agency'!$A$2))/SUM('[7]Total Agency'!$Z$40:INDEX('[7]Total Agency'!$Z$40:$AK$40,'Full Agency'!$A$2)))</f>
        <v>#REF!</v>
      </c>
      <c r="I7" s="8">
        <f>F7/J7</f>
        <v>0.6648064685890811</v>
      </c>
      <c r="J7" s="8">
        <f>(2*SUM('[11]Yearly Model'!$K$5:$K$13)/('[11]Yearly Model'!$C$5+SUM('[11]Yearly Model'!$H$5:$H$12)*2+'[11]Yearly Model'!$H$13))</f>
        <v>0.28993900573621684</v>
      </c>
      <c r="M7" s="93"/>
      <c r="N7" s="93" t="s">
        <v>105</v>
      </c>
      <c r="O7" s="94">
        <f t="shared" si="0"/>
        <v>4.7677050000000003</v>
      </c>
      <c r="P7" s="95">
        <f>O7/('[10]201610'!$M$14/10^3)-1</f>
        <v>-0.11930173004743094</v>
      </c>
      <c r="R7" s="6">
        <f>[12]Channel!$AI$15/10^6</f>
        <v>4767.7049999999999</v>
      </c>
      <c r="S7" t="s">
        <v>109</v>
      </c>
      <c r="T7" s="6">
        <f>'[10]201610'!$M$14</f>
        <v>5413.5510000000004</v>
      </c>
      <c r="W7" s="8"/>
    </row>
    <row r="8" spans="1:23" ht="18" x14ac:dyDescent="0.25">
      <c r="B8" s="43" t="s">
        <v>53</v>
      </c>
      <c r="C8" s="47">
        <f>INDEX('Full Agency'!AO72:AZ72,'Full Agency'!$A$2)</f>
        <v>1.8342161016949152</v>
      </c>
      <c r="D8" s="59">
        <f>C8/INDEX('Full Agency'!N72:Y72,'Full Agency'!$A$2)</f>
        <v>1.0835559252121683</v>
      </c>
      <c r="E8" s="53">
        <f>C8/INDEX('[7]Total Agency'!$Z$88:$AK$88,'Full Agency'!$A$2)</f>
        <v>1.179272963309878</v>
      </c>
      <c r="F8" s="56">
        <f>'Full Agency'!$BE$72</f>
        <v>1.8444137638062872</v>
      </c>
      <c r="G8" s="53">
        <f>'Full Agency'!$BV$72</f>
        <v>1.1801532863050743</v>
      </c>
      <c r="H8" s="53" t="e">
        <f>F8/(SUM('[7]Total Agency'!$Z$77:INDEX('[7]Total Agency'!$Z$77:$AK$77,'Full Agency'!$A$2))/SUM('[7]Total Agency'!$Z$55:INDEX('[7]Total Agency'!$Z$55:$AK$55,'Full Agency'!$A$2)))</f>
        <v>#REF!</v>
      </c>
      <c r="I8" s="8">
        <f>F8/J8</f>
        <v>1.2132425246994667</v>
      </c>
      <c r="J8" s="4">
        <f>(SUM('[11]Yearly Model'!$M$5:$M$13)/SUM('[11]Yearly Model'!$K$5:$K$13))</f>
        <v>1.520235011761699</v>
      </c>
      <c r="M8" s="93"/>
      <c r="N8" s="93" t="s">
        <v>111</v>
      </c>
      <c r="O8" s="94">
        <f t="shared" si="0"/>
        <v>0.105587</v>
      </c>
      <c r="P8" s="95"/>
      <c r="R8" s="6">
        <f>[12]Channel!$AI$18/10^6</f>
        <v>105.587</v>
      </c>
      <c r="S8" t="s">
        <v>109</v>
      </c>
      <c r="T8" s="6"/>
    </row>
    <row r="9" spans="1:23" ht="18" x14ac:dyDescent="0.25">
      <c r="B9" s="43" t="s">
        <v>14</v>
      </c>
      <c r="C9" s="47">
        <f>INDEX('Full Agency'!AO$84:AZ$84,'Full Agency'!$A$2)</f>
        <v>16.78414091827895</v>
      </c>
      <c r="D9" s="59">
        <f>INDEX('Full Agency'!BF84:BQ84,'Full Agency'!$A$2)</f>
        <v>1.1096342181670082</v>
      </c>
      <c r="E9" s="59">
        <f>C9/INDEX('[7]Total Agency'!$Z$99:$AK$99,'Full Agency'!A2)</f>
        <v>1.0415606832247539</v>
      </c>
      <c r="F9" s="56">
        <f>'Full Agency'!$BE$84</f>
        <v>16.491547935740201</v>
      </c>
      <c r="G9" s="53">
        <f>'Full Agency'!$BV$84</f>
        <v>0.96830550855007935</v>
      </c>
      <c r="H9" s="53" t="e">
        <f>F9/(SUM('[7]Total Agency'!$Z$29:INDEX('[7]Total Agency'!$Z$29:$AK$29,'Full Agency'!A2))/SUM('[7]Total Agency'!$Z$77:INDEX('[7]Total Agency'!$Z$77:$AK$77,'Full Agency'!A2)))</f>
        <v>#REF!</v>
      </c>
      <c r="I9" s="8">
        <f>F9/J9</f>
        <v>0.93769118763607029</v>
      </c>
      <c r="J9" s="4">
        <f>(SUM('[11]Yearly Model'!O5:O13)/SUM('[11]Yearly Model'!M5:M13))</f>
        <v>17.587397805577734</v>
      </c>
      <c r="M9" s="93"/>
      <c r="N9" s="93" t="s">
        <v>106</v>
      </c>
      <c r="O9" s="94">
        <f t="shared" si="0"/>
        <v>0.61325644444999927</v>
      </c>
      <c r="P9" s="95">
        <f>O9/('[10]201610'!$M$18/10^3)-1</f>
        <v>-0.86718145293071613</v>
      </c>
      <c r="R9" s="6">
        <f>SUM([13]SUM!$L$21:$L$23)</f>
        <v>613.25644444999932</v>
      </c>
      <c r="S9" t="s">
        <v>110</v>
      </c>
      <c r="T9" s="6">
        <f>'[10]201610'!$M$18</f>
        <v>4617.2500601900001</v>
      </c>
      <c r="V9" s="8"/>
    </row>
    <row r="10" spans="1:23" ht="18" x14ac:dyDescent="0.25">
      <c r="B10" s="46" t="s">
        <v>98</v>
      </c>
      <c r="C10" s="48">
        <f>C4/C5</f>
        <v>7.4169150343106676</v>
      </c>
      <c r="D10" s="60">
        <f>C10/(INDEX('Full Agency'!N14:Y14,'Full Agency'!$A$2)/INDEX('Full Agency'!N24:Y24,'Full Agency'!$A$2))</f>
        <v>1.0127206547734826</v>
      </c>
      <c r="E10" s="60">
        <f>C10/INDEX('[7]Total Agency'!$Z$121:$AK$121,'Full Agency'!A2)</f>
        <v>1.3166690647188404</v>
      </c>
      <c r="F10" s="58">
        <f>F4/SUM('Full Agency'!$AO$24:INDEX('Full Agency'!AO$24:AZ$24,'Full Agency'!$A$2))</f>
        <v>6.0962278781683548</v>
      </c>
      <c r="G10" s="60">
        <f>F10/('Full Agency'!Z14/SUM('Full Agency'!N24:INDEX('Full Agency'!N24:Y24,'Full Agency'!$A$2)))</f>
        <v>1.0302632363462494</v>
      </c>
      <c r="H10" s="53" t="e">
        <f>F10/(SUM('[7]Total Agency'!$Z$29:INDEX('[7]Total Agency'!$Z$29:$AK$29,'Full Agency'!A2))/SUM('[7]Total Agency'!$Z$40:INDEX('[7]Total Agency'!$Z$40:$AK$40,'Full Agency'!A2)))</f>
        <v>#REF!</v>
      </c>
      <c r="I10" s="8">
        <f>F10/J10</f>
        <v>0.7960896408644732</v>
      </c>
      <c r="J10" s="10">
        <f>(SUM('[11]Yearly Model'!O5:O13)/SUM('[11]Yearly Model'!H5:H13))</f>
        <v>7.6577153692748281</v>
      </c>
      <c r="M10" s="93"/>
      <c r="N10" s="93"/>
      <c r="O10" s="93"/>
      <c r="P10" s="95"/>
      <c r="T10" s="6"/>
    </row>
    <row r="11" spans="1:23" x14ac:dyDescent="0.25">
      <c r="B11" s="141" t="s">
        <v>142</v>
      </c>
      <c r="C11" s="140"/>
      <c r="D11" s="8"/>
      <c r="F11" s="10"/>
      <c r="G11" s="64"/>
      <c r="I11" s="8">
        <f>F11/J11</f>
        <v>0</v>
      </c>
      <c r="J11" s="92">
        <v>26.736977909820141</v>
      </c>
      <c r="M11" s="93" t="s">
        <v>61</v>
      </c>
      <c r="N11" s="93"/>
      <c r="O11" s="98">
        <f>SUM(O3,O6:O10)</f>
        <v>68.145739094450022</v>
      </c>
      <c r="P11" s="97">
        <f>O11/('[10]201610'!$M$22/10^3)-1</f>
        <v>0.35015150537057371</v>
      </c>
    </row>
    <row r="12" spans="1:23" x14ac:dyDescent="0.25">
      <c r="E12" s="8"/>
    </row>
    <row r="13" spans="1:23" x14ac:dyDescent="0.25">
      <c r="D13" s="143" t="s">
        <v>144</v>
      </c>
      <c r="M13" s="93" t="s">
        <v>112</v>
      </c>
      <c r="N13" s="93"/>
      <c r="O13" s="96">
        <f>'Full Agency'!$W$90</f>
        <v>1190</v>
      </c>
      <c r="P13" s="97">
        <f>O13/'Full Agency'!$K$90-1</f>
        <v>1.5646551724137931</v>
      </c>
    </row>
    <row r="15" spans="1:23" hidden="1" outlineLevel="1" x14ac:dyDescent="0.25">
      <c r="B15" t="s">
        <v>64</v>
      </c>
      <c r="C15" s="12">
        <f>'Full Agency'!V12/'Full Agency'!V36</f>
        <v>28.291338523644789</v>
      </c>
      <c r="D15" s="8">
        <f>C15/('Full Agency'!J12/'Full Agency'!J36)</f>
        <v>0.99260355172146153</v>
      </c>
      <c r="E15" s="4">
        <f>'[11]Yearly Model'!$O$13/'[11]Yearly Model'!$K$13</f>
        <v>28.8</v>
      </c>
      <c r="F15" s="8">
        <f>C15/E15</f>
        <v>0.98233814318211077</v>
      </c>
      <c r="N15" s="102" t="s">
        <v>118</v>
      </c>
      <c r="O15" s="102" t="s">
        <v>117</v>
      </c>
      <c r="P15" s="102" t="s">
        <v>116</v>
      </c>
    </row>
    <row r="16" spans="1:23" hidden="1" outlineLevel="1" x14ac:dyDescent="0.25">
      <c r="C16" s="6"/>
      <c r="N16" t="s">
        <v>113</v>
      </c>
      <c r="O16" s="99">
        <f>[8]Data!$W$16/[8]Data!$K$16-1</f>
        <v>0.31420432958375666</v>
      </c>
      <c r="P16" s="99">
        <f>[8]Data!$AJ$16-1</f>
        <v>0.90600804174406457</v>
      </c>
    </row>
    <row r="17" spans="2:15" hidden="1" outlineLevel="1" x14ac:dyDescent="0.25">
      <c r="B17" t="s">
        <v>65</v>
      </c>
      <c r="C17" s="8">
        <v>0.95197900000000002</v>
      </c>
      <c r="O17" t="s">
        <v>115</v>
      </c>
    </row>
    <row r="18" spans="2:15" hidden="1" outlineLevel="1" x14ac:dyDescent="0.25">
      <c r="B18" t="s">
        <v>66</v>
      </c>
      <c r="C18" s="8">
        <v>0.60148999999999997</v>
      </c>
      <c r="N18" t="s">
        <v>114</v>
      </c>
      <c r="O18" s="99">
        <f>[8]Data!$W$17/[8]Data!$V$17-1</f>
        <v>0.54044352199587209</v>
      </c>
    </row>
    <row r="19" spans="2:15" hidden="1" outlineLevel="1" x14ac:dyDescent="0.25">
      <c r="B19" t="s">
        <v>67</v>
      </c>
      <c r="C19" s="8">
        <v>0.82688700000000004</v>
      </c>
    </row>
    <row r="20" spans="2:15" hidden="1" outlineLevel="1" x14ac:dyDescent="0.25"/>
    <row r="21" spans="2:15" hidden="1" outlineLevel="1" x14ac:dyDescent="0.25"/>
    <row r="22" spans="2:15" ht="18" hidden="1" customHeight="1" outlineLevel="1" x14ac:dyDescent="0.25">
      <c r="B22" s="40"/>
      <c r="C22" s="187" t="s">
        <v>96</v>
      </c>
      <c r="D22" s="188"/>
      <c r="E22" s="189"/>
      <c r="F22" s="187" t="s">
        <v>95</v>
      </c>
      <c r="G22" s="188"/>
      <c r="H22" s="189"/>
    </row>
    <row r="23" spans="2:15" ht="18" hidden="1" outlineLevel="1" x14ac:dyDescent="0.25">
      <c r="B23" s="49" t="s">
        <v>42</v>
      </c>
      <c r="C23" s="49" t="s">
        <v>89</v>
      </c>
      <c r="D23" s="49" t="s">
        <v>90</v>
      </c>
      <c r="E23" s="49" t="s">
        <v>91</v>
      </c>
      <c r="F23" s="49" t="s">
        <v>89</v>
      </c>
      <c r="G23" s="49" t="s">
        <v>90</v>
      </c>
      <c r="H23" s="49" t="s">
        <v>91</v>
      </c>
    </row>
    <row r="24" spans="2:15" ht="18" hidden="1" outlineLevel="1" x14ac:dyDescent="0.25">
      <c r="B24" s="41" t="s">
        <v>0</v>
      </c>
      <c r="C24" s="42">
        <f>'Full Agency'!$AC$14</f>
        <v>112574.3236700001</v>
      </c>
      <c r="D24" s="50">
        <f>C24/('Full Agency'!AH12+'Full Agency'!AH13*0.1)</f>
        <v>1.2917807829835808</v>
      </c>
      <c r="E24" s="51">
        <f>C24/SUM('[11]Yearly Model'!$O$11:$O$13)</f>
        <v>0.81382729785732311</v>
      </c>
      <c r="F24" s="52">
        <f>F4</f>
        <v>292222.68334000011</v>
      </c>
      <c r="G24" s="50">
        <f t="shared" ref="G24:H24" si="1">G4</f>
        <v>1.7762712021816878</v>
      </c>
      <c r="H24" s="50" t="e">
        <f t="shared" si="1"/>
        <v>#REF!</v>
      </c>
    </row>
    <row r="25" spans="2:15" ht="18" hidden="1" outlineLevel="1" x14ac:dyDescent="0.25">
      <c r="B25" s="43" t="s">
        <v>92</v>
      </c>
      <c r="C25" s="44">
        <f>C5</f>
        <v>8015</v>
      </c>
      <c r="D25" s="53">
        <f>D5</f>
        <v>1.3773844303144871</v>
      </c>
      <c r="E25" s="53">
        <f>C25/'[11]Yearly Model'!$H$13</f>
        <v>1.5722298560536911</v>
      </c>
      <c r="F25" s="54">
        <f t="shared" ref="F25:H25" si="2">F5</f>
        <v>8015</v>
      </c>
      <c r="G25" s="53">
        <f t="shared" si="2"/>
        <v>1.3773844303144871</v>
      </c>
      <c r="H25" s="53">
        <f t="shared" si="2"/>
        <v>0.69474921861181427</v>
      </c>
    </row>
    <row r="26" spans="2:15" ht="18" hidden="1" outlineLevel="1" x14ac:dyDescent="0.25">
      <c r="B26" s="43" t="s">
        <v>93</v>
      </c>
      <c r="C26" s="44">
        <f>'Full Agency'!$AC$90</f>
        <v>3265</v>
      </c>
      <c r="D26" s="53">
        <f>C26/'Full Agency'!AH90</f>
        <v>2.0730158730158732</v>
      </c>
      <c r="E26" s="53">
        <f>C26/SUM('[11]Yearly Model'!$D$11:$E$13)</f>
        <v>1.5790447015528202</v>
      </c>
      <c r="F26" s="54">
        <f t="shared" ref="F26:H26" si="3">F6</f>
        <v>6424</v>
      </c>
      <c r="G26" s="53">
        <f t="shared" si="3"/>
        <v>1.7442302470811839</v>
      </c>
      <c r="H26" s="53" t="e">
        <f t="shared" si="3"/>
        <v>#REF!</v>
      </c>
    </row>
    <row r="27" spans="2:15" ht="18" hidden="1" outlineLevel="1" x14ac:dyDescent="0.25">
      <c r="B27" s="43" t="s">
        <v>94</v>
      </c>
      <c r="C27" s="45">
        <f>'Full Agency'!$AC$49</f>
        <v>0.22244923383580417</v>
      </c>
      <c r="D27" s="61">
        <f>C27/'Full Agency'!AH49</f>
        <v>0.67295392053065461</v>
      </c>
      <c r="E27" s="61">
        <f>C27/AVERAGE('[11]Yearly Model'!$J$11:$J$13)</f>
        <v>0.67408858738122468</v>
      </c>
      <c r="F27" s="53">
        <f t="shared" ref="F27:H27" si="4">F7</f>
        <v>0.19275332650972365</v>
      </c>
      <c r="G27" s="59">
        <f t="shared" si="4"/>
        <v>0.85375310699919016</v>
      </c>
      <c r="H27" s="53" t="e">
        <f t="shared" si="4"/>
        <v>#REF!</v>
      </c>
    </row>
    <row r="28" spans="2:15" ht="18" hidden="1" outlineLevel="1" x14ac:dyDescent="0.25">
      <c r="B28" s="43" t="s">
        <v>53</v>
      </c>
      <c r="C28" s="47">
        <f>'Full Agency'!$AC$72</f>
        <v>1.5945340501792116</v>
      </c>
      <c r="D28" s="53">
        <f>C28/'Full Agency'!AH72</f>
        <v>1.1040138813606175</v>
      </c>
      <c r="E28" s="53">
        <f>C28/(SUM('[11]Yearly Model'!$M$11:$M$13)/SUM('[11]Yearly Model'!$K$11:$K$13))</f>
        <v>0.9965837813620072</v>
      </c>
      <c r="F28" s="56">
        <f t="shared" ref="F28:H28" si="5">F8</f>
        <v>1.8444137638062872</v>
      </c>
      <c r="G28" s="53">
        <f t="shared" si="5"/>
        <v>1.1801532863050743</v>
      </c>
      <c r="H28" s="53" t="e">
        <f t="shared" si="5"/>
        <v>#REF!</v>
      </c>
    </row>
    <row r="29" spans="2:15" ht="18" hidden="1" outlineLevel="1" x14ac:dyDescent="0.25">
      <c r="B29" s="43" t="s">
        <v>97</v>
      </c>
      <c r="C29" s="47">
        <f>'Full Agency'!$AC$84</f>
        <v>15.583908401236316</v>
      </c>
      <c r="D29" s="55">
        <f>C29/'Full Agency'!AH84</f>
        <v>0.85225084136847484</v>
      </c>
      <c r="E29" s="55">
        <f>C29/(SUM('[11]Yearly Model'!$O$11:$O$13)/SUM('[11]Yearly Model'!$M$11:$M$13))</f>
        <v>0.86577268895757309</v>
      </c>
      <c r="F29" s="56">
        <f t="shared" ref="F29:H29" si="6">F9</f>
        <v>16.491547935740201</v>
      </c>
      <c r="G29" s="53">
        <f t="shared" si="6"/>
        <v>0.96830550855007935</v>
      </c>
      <c r="H29" s="53" t="e">
        <f t="shared" si="6"/>
        <v>#REF!</v>
      </c>
    </row>
    <row r="30" spans="2:15" ht="18" hidden="1" outlineLevel="1" x14ac:dyDescent="0.25">
      <c r="B30" s="46" t="s">
        <v>99</v>
      </c>
      <c r="C30" s="48">
        <f>C24/SUM('Full Agency'!T24:V24)</f>
        <v>5.3578755732711487</v>
      </c>
      <c r="D30" s="57">
        <f>C30/(('Full Agency'!AH12+'Full Agency'!AH13*0.1)/SUM('Full Agency'!H24:J24))</f>
        <v>0.60884798885756986</v>
      </c>
      <c r="E30" s="57">
        <f>C30/(SUM('[11]Yearly Model'!$O$11:$O$13)/SUM('[11]Yearly Model'!$H$11:$H$13))</f>
        <v>0.57276300745095399</v>
      </c>
      <c r="F30" s="58">
        <f t="shared" ref="F30:H30" si="7">F10</f>
        <v>6.0962278781683548</v>
      </c>
      <c r="G30" s="60">
        <f t="shared" si="7"/>
        <v>1.0302632363462494</v>
      </c>
      <c r="H30" s="53" t="e">
        <f t="shared" si="7"/>
        <v>#REF!</v>
      </c>
    </row>
    <row r="31" spans="2:15" hidden="1" outlineLevel="1" x14ac:dyDescent="0.25"/>
    <row r="32" spans="2:15" hidden="1" outlineLevel="1" x14ac:dyDescent="0.25"/>
    <row r="33" spans="2:8" ht="18" hidden="1" outlineLevel="1" x14ac:dyDescent="0.25">
      <c r="B33" s="105" t="s">
        <v>120</v>
      </c>
    </row>
    <row r="34" spans="2:8" ht="23.25" hidden="1" outlineLevel="1" x14ac:dyDescent="0.25">
      <c r="B34" s="40"/>
      <c r="C34" s="187" t="s">
        <v>96</v>
      </c>
      <c r="D34" s="188"/>
      <c r="E34" s="189"/>
      <c r="F34" s="187" t="s">
        <v>95</v>
      </c>
      <c r="G34" s="188"/>
      <c r="H34" s="189"/>
    </row>
    <row r="35" spans="2:8" ht="18" hidden="1" outlineLevel="1" x14ac:dyDescent="0.25">
      <c r="B35" s="49" t="s">
        <v>42</v>
      </c>
      <c r="C35" s="49" t="s">
        <v>89</v>
      </c>
      <c r="D35" s="49" t="s">
        <v>90</v>
      </c>
      <c r="E35" s="49" t="s">
        <v>91</v>
      </c>
      <c r="F35" s="49" t="s">
        <v>89</v>
      </c>
      <c r="G35" s="49" t="s">
        <v>90</v>
      </c>
      <c r="H35" s="49" t="s">
        <v>91</v>
      </c>
    </row>
    <row r="36" spans="2:8" ht="18" hidden="1" outlineLevel="1" x14ac:dyDescent="0.25">
      <c r="B36" s="41" t="s">
        <v>0</v>
      </c>
      <c r="C36" s="42">
        <v>112574.3236700001</v>
      </c>
      <c r="D36" s="50">
        <v>3.7833637909251343</v>
      </c>
      <c r="E36" s="51">
        <v>0.81382729785732311</v>
      </c>
      <c r="F36" s="52">
        <v>318008.7214600002</v>
      </c>
      <c r="G36" s="50">
        <v>1.4220670888454021</v>
      </c>
      <c r="H36" s="50">
        <v>0.89291439759171876</v>
      </c>
    </row>
    <row r="37" spans="2:8" ht="18" hidden="1" outlineLevel="1" x14ac:dyDescent="0.25">
      <c r="B37" s="43" t="s">
        <v>92</v>
      </c>
      <c r="C37" s="44">
        <v>8408</v>
      </c>
      <c r="D37" s="53">
        <v>2.3035616438356166</v>
      </c>
      <c r="E37" s="53">
        <v>1.6493211016468414</v>
      </c>
      <c r="F37" s="54">
        <v>8408</v>
      </c>
      <c r="G37" s="53">
        <v>2.3035616438356166</v>
      </c>
      <c r="H37" s="53">
        <v>1.6024849103368246</v>
      </c>
    </row>
    <row r="38" spans="2:8" ht="18" hidden="1" outlineLevel="1" x14ac:dyDescent="0.25">
      <c r="B38" s="43" t="s">
        <v>93</v>
      </c>
      <c r="C38" s="44">
        <v>3265</v>
      </c>
      <c r="D38" s="53">
        <v>2.0730158730158732</v>
      </c>
      <c r="E38" s="53">
        <v>1.5790447015528202</v>
      </c>
      <c r="F38" s="54">
        <v>8138</v>
      </c>
      <c r="G38" s="53">
        <v>1.7147071217867678</v>
      </c>
      <c r="H38" s="53">
        <v>1.511769059938489</v>
      </c>
    </row>
    <row r="39" spans="2:8" ht="18" hidden="1" outlineLevel="1" x14ac:dyDescent="0.25">
      <c r="B39" s="43" t="s">
        <v>94</v>
      </c>
      <c r="C39" s="45">
        <v>0.22244923383580417</v>
      </c>
      <c r="D39" s="61">
        <v>0.67295392053065461</v>
      </c>
      <c r="E39" s="61">
        <v>0.67408858738122468</v>
      </c>
      <c r="F39" s="53">
        <v>0.21815111708260329</v>
      </c>
      <c r="G39" s="59">
        <v>0.7851221191658132</v>
      </c>
      <c r="H39" s="53">
        <v>0.7435358135195187</v>
      </c>
    </row>
    <row r="40" spans="2:8" ht="18" hidden="1" outlineLevel="1" x14ac:dyDescent="0.25">
      <c r="B40" s="43" t="s">
        <v>53</v>
      </c>
      <c r="C40" s="47">
        <v>1.5945340501792116</v>
      </c>
      <c r="D40" s="53">
        <v>1.0742790622650149</v>
      </c>
      <c r="E40" s="53">
        <v>0.9965837813620072</v>
      </c>
      <c r="F40" s="56">
        <v>1.5751976695796921</v>
      </c>
      <c r="G40" s="53">
        <v>1.0788245418124687</v>
      </c>
      <c r="H40" s="53">
        <v>1.0293779246820749</v>
      </c>
    </row>
    <row r="41" spans="2:8" ht="18" hidden="1" outlineLevel="1" x14ac:dyDescent="0.25">
      <c r="B41" s="43" t="s">
        <v>97</v>
      </c>
      <c r="C41" s="47">
        <v>15.583908401236316</v>
      </c>
      <c r="D41" s="55">
        <v>0.80643117877349269</v>
      </c>
      <c r="E41" s="55">
        <v>0.86577268895757309</v>
      </c>
      <c r="F41" s="56">
        <v>16.802743393215692</v>
      </c>
      <c r="G41" s="53">
        <v>0.93898951549750076</v>
      </c>
      <c r="H41" s="53">
        <v>0.95245426045781434</v>
      </c>
    </row>
    <row r="42" spans="2:8" ht="18" hidden="1" outlineLevel="1" x14ac:dyDescent="0.25">
      <c r="B42" s="46" t="s">
        <v>99</v>
      </c>
      <c r="C42" s="48">
        <v>5.3578755732711487</v>
      </c>
      <c r="D42" s="57">
        <v>1.7831922146271768</v>
      </c>
      <c r="E42" s="57">
        <v>0.57276300745095399</v>
      </c>
      <c r="F42" s="58">
        <v>5.5574555496137883</v>
      </c>
      <c r="G42" s="60">
        <v>0.7634458943995448</v>
      </c>
      <c r="H42" s="53">
        <v>0.71047120466054625</v>
      </c>
    </row>
    <row r="43" spans="2:8" hidden="1" outlineLevel="1" x14ac:dyDescent="0.25"/>
    <row r="44" spans="2:8" collapsed="1" x14ac:dyDescent="0.25"/>
  </sheetData>
  <mergeCells count="6">
    <mergeCell ref="C34:E34"/>
    <mergeCell ref="F34:H34"/>
    <mergeCell ref="C22:E22"/>
    <mergeCell ref="F22:H22"/>
    <mergeCell ref="C2:E2"/>
    <mergeCell ref="F2:H2"/>
  </mergeCells>
  <conditionalFormatting sqref="G4:H10 D4:E10">
    <cfRule type="cellIs" dxfId="206" priority="8" operator="greaterThanOrEqual">
      <formula>100%</formula>
    </cfRule>
    <cfRule type="cellIs" dxfId="205" priority="9" operator="lessThan">
      <formula>100%</formula>
    </cfRule>
  </conditionalFormatting>
  <conditionalFormatting sqref="G4:H10 D4:E10">
    <cfRule type="cellIs" dxfId="204" priority="7" operator="lessThan">
      <formula>0.9</formula>
    </cfRule>
  </conditionalFormatting>
  <conditionalFormatting sqref="G24:H30 D24:E30">
    <cfRule type="cellIs" dxfId="203" priority="5" operator="greaterThanOrEqual">
      <formula>100%</formula>
    </cfRule>
    <cfRule type="cellIs" dxfId="202" priority="6" operator="lessThan">
      <formula>100%</formula>
    </cfRule>
  </conditionalFormatting>
  <conditionalFormatting sqref="G24:H30 D24:E30">
    <cfRule type="cellIs" dxfId="201" priority="4" operator="lessThan">
      <formula>0.9</formula>
    </cfRule>
  </conditionalFormatting>
  <conditionalFormatting sqref="G36:H42 D36:E42">
    <cfRule type="cellIs" dxfId="200" priority="2" operator="greaterThanOrEqual">
      <formula>100%</formula>
    </cfRule>
    <cfRule type="cellIs" dxfId="199" priority="3" operator="lessThan">
      <formula>100%</formula>
    </cfRule>
  </conditionalFormatting>
  <conditionalFormatting sqref="G36:H42 D36:E42">
    <cfRule type="cellIs" dxfId="198" priority="1" operator="lessThan">
      <formula>0.9</formula>
    </cfRule>
  </conditionalFormatting>
  <hyperlinks>
    <hyperlink ref="A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BY166"/>
  <sheetViews>
    <sheetView zoomScaleNormal="100" zoomScaleSheetLayoutView="100" workbookViewId="0">
      <pane xSplit="12" ySplit="3" topLeftCell="AD38" activePane="bottomRight" state="frozen"/>
      <selection pane="topRight" activeCell="M1" sqref="M1"/>
      <selection pane="bottomLeft" activeCell="A4" sqref="A4"/>
      <selection pane="bottomRight" activeCell="AT51" sqref="AT51"/>
    </sheetView>
  </sheetViews>
  <sheetFormatPr defaultRowHeight="15" outlineLevelRow="1" outlineLevelCol="1" x14ac:dyDescent="0.25"/>
  <cols>
    <col min="1" max="1" width="18.5703125" customWidth="1"/>
    <col min="2" max="12" width="9.140625" hidden="1" customWidth="1" outlineLevel="1"/>
    <col min="13" max="13" width="13.42578125" customWidth="1" collapsed="1"/>
    <col min="14" max="14" width="9.140625" customWidth="1"/>
    <col min="15" max="18" width="9.140625" hidden="1" customWidth="1" outlineLevel="1"/>
    <col min="19" max="19" width="9.140625" customWidth="1" collapsed="1"/>
    <col min="20" max="24" width="9.140625" hidden="1" customWidth="1" outlineLevel="1"/>
    <col min="25" max="25" width="12.28515625" customWidth="1" collapsed="1"/>
    <col min="26" max="26" width="9.140625" style="18"/>
    <col min="27" max="27" width="10.28515625" style="18" bestFit="1" customWidth="1"/>
    <col min="28" max="28" width="8.28515625" style="18" customWidth="1"/>
    <col min="29" max="29" width="9.140625" style="18" hidden="1" customWidth="1" outlineLevel="1"/>
    <col min="30" max="30" width="10.85546875" style="18" customWidth="1" collapsed="1"/>
    <col min="31" max="31" width="11" style="18" hidden="1" customWidth="1" outlineLevel="1"/>
    <col min="32" max="34" width="9.140625" style="18" hidden="1" customWidth="1" outlineLevel="1"/>
    <col min="35" max="40" width="0" style="18" hidden="1" customWidth="1" outlineLevel="1"/>
    <col min="41" max="41" width="9.140625" style="18" collapsed="1"/>
    <col min="42" max="43" width="9.140625" style="18"/>
    <col min="44" max="46" width="9.140625" style="18" customWidth="1"/>
    <col min="47" max="51" width="9.140625" style="18" hidden="1" customWidth="1" outlineLevel="1"/>
    <col min="52" max="52" width="9.140625" style="18" collapsed="1"/>
    <col min="53" max="53" width="10.5703125" style="18" customWidth="1"/>
    <col min="54" max="60" width="9.140625" style="18"/>
    <col min="61" max="63" width="9.140625" style="18" customWidth="1"/>
    <col min="64" max="68" width="9.140625" style="18" hidden="1" customWidth="1" outlineLevel="1"/>
    <col min="69" max="69" width="9.140625" style="18" collapsed="1"/>
    <col min="70" max="16384" width="9.140625" style="18"/>
  </cols>
  <sheetData>
    <row r="1" spans="1:74" x14ac:dyDescent="0.25">
      <c r="L1" s="6"/>
      <c r="M1" s="6"/>
      <c r="AD1" s="38"/>
      <c r="AH1" s="39" t="s">
        <v>39</v>
      </c>
      <c r="AM1" s="18" t="s">
        <v>39</v>
      </c>
    </row>
    <row r="2" spans="1:74" x14ac:dyDescent="0.25">
      <c r="A2" s="62">
        <v>6</v>
      </c>
      <c r="B2">
        <f>IF(A2&lt;4,A2,IF(A2&lt;7,A2-3,IF(A2&lt;10,A2-6,A2-9)))</f>
        <v>3</v>
      </c>
      <c r="Z2" s="191">
        <v>2016</v>
      </c>
      <c r="AA2" s="191"/>
      <c r="AB2" s="191"/>
      <c r="AC2" s="191"/>
      <c r="AD2" s="191"/>
      <c r="AE2" s="192">
        <v>2015</v>
      </c>
      <c r="AF2" s="192"/>
      <c r="AG2" s="192"/>
      <c r="AH2" s="192"/>
      <c r="AI2" s="192"/>
      <c r="AJ2" s="190" t="s">
        <v>28</v>
      </c>
      <c r="AK2" s="190"/>
      <c r="AL2" s="190"/>
      <c r="AM2" s="190"/>
      <c r="AN2" s="190"/>
      <c r="AO2" s="131" t="s">
        <v>135</v>
      </c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91" t="s">
        <v>134</v>
      </c>
      <c r="BB2" s="193"/>
      <c r="BC2" s="193"/>
      <c r="BD2" s="193"/>
      <c r="BE2" s="193"/>
      <c r="BF2" s="127" t="s">
        <v>132</v>
      </c>
      <c r="BG2" s="128"/>
      <c r="BH2" s="128"/>
      <c r="BI2" s="133"/>
      <c r="BJ2" s="133"/>
      <c r="BK2" s="133"/>
      <c r="BL2" s="133"/>
      <c r="BM2" s="133"/>
      <c r="BN2" s="133"/>
      <c r="BO2" s="133"/>
      <c r="BP2" s="133"/>
      <c r="BQ2" s="133"/>
      <c r="BR2" s="129" t="s">
        <v>133</v>
      </c>
      <c r="BS2" s="130"/>
      <c r="BT2" s="130"/>
      <c r="BU2" s="130"/>
      <c r="BV2" s="120" t="s">
        <v>130</v>
      </c>
    </row>
    <row r="3" spans="1:74" s="17" customFormat="1" x14ac:dyDescent="0.25">
      <c r="A3" s="2" t="s">
        <v>0</v>
      </c>
      <c r="B3" s="3">
        <v>42005</v>
      </c>
      <c r="C3" s="3">
        <v>42036</v>
      </c>
      <c r="D3" s="3">
        <v>42064</v>
      </c>
      <c r="E3" s="3">
        <v>42095</v>
      </c>
      <c r="F3" s="3">
        <v>42125</v>
      </c>
      <c r="G3" s="3">
        <v>42156</v>
      </c>
      <c r="H3" s="3">
        <v>42186</v>
      </c>
      <c r="I3" s="3">
        <v>42217</v>
      </c>
      <c r="J3" s="3">
        <v>42248</v>
      </c>
      <c r="K3" s="3">
        <v>42278</v>
      </c>
      <c r="L3" s="3">
        <v>42309</v>
      </c>
      <c r="M3" s="3">
        <v>42339</v>
      </c>
      <c r="N3" s="3">
        <v>42370</v>
      </c>
      <c r="O3" s="3">
        <v>42401</v>
      </c>
      <c r="P3" s="3">
        <v>42430</v>
      </c>
      <c r="Q3" s="3">
        <v>42461</v>
      </c>
      <c r="R3" s="3">
        <v>42491</v>
      </c>
      <c r="S3" s="3">
        <v>42522</v>
      </c>
      <c r="T3" s="3">
        <v>42552</v>
      </c>
      <c r="U3" s="3">
        <v>42583</v>
      </c>
      <c r="V3" s="3">
        <v>42614</v>
      </c>
      <c r="W3" s="3">
        <v>42644</v>
      </c>
      <c r="X3" s="3">
        <v>42675</v>
      </c>
      <c r="Y3" s="3">
        <v>42705</v>
      </c>
      <c r="Z3" s="29" t="str">
        <f>"YTD " &amp; A2 &amp;"/16"</f>
        <v>YTD 6/16</v>
      </c>
      <c r="AA3" s="29" t="s">
        <v>19</v>
      </c>
      <c r="AB3" s="29" t="s">
        <v>20</v>
      </c>
      <c r="AC3" s="29" t="s">
        <v>21</v>
      </c>
      <c r="AD3" s="29" t="s">
        <v>22</v>
      </c>
      <c r="AE3" s="26" t="str">
        <f>"YTD " &amp; A2 &amp;"/15"</f>
        <v>YTD 6/15</v>
      </c>
      <c r="AF3" s="26" t="s">
        <v>23</v>
      </c>
      <c r="AG3" s="26" t="s">
        <v>24</v>
      </c>
      <c r="AH3" s="26" t="s">
        <v>25</v>
      </c>
      <c r="AI3" s="26" t="s">
        <v>26</v>
      </c>
      <c r="AJ3" s="30" t="s">
        <v>27</v>
      </c>
      <c r="AK3" s="30" t="s">
        <v>29</v>
      </c>
      <c r="AL3" s="30" t="s">
        <v>30</v>
      </c>
      <c r="AM3" s="30" t="s">
        <v>31</v>
      </c>
      <c r="AN3" s="30" t="s">
        <v>32</v>
      </c>
      <c r="AO3" s="108">
        <v>42736</v>
      </c>
      <c r="AP3" s="108">
        <v>42767</v>
      </c>
      <c r="AQ3" s="108">
        <v>42795</v>
      </c>
      <c r="AR3" s="108">
        <v>42826</v>
      </c>
      <c r="AS3" s="108">
        <v>42856</v>
      </c>
      <c r="AT3" s="108">
        <v>42887</v>
      </c>
      <c r="AU3" s="108">
        <v>42917</v>
      </c>
      <c r="AV3" s="108">
        <v>42948</v>
      </c>
      <c r="AW3" s="108">
        <v>42979</v>
      </c>
      <c r="AX3" s="108">
        <v>43009</v>
      </c>
      <c r="AY3" s="108">
        <v>43040</v>
      </c>
      <c r="AZ3" s="108">
        <v>43070</v>
      </c>
      <c r="BA3" s="29" t="s">
        <v>123</v>
      </c>
      <c r="BB3" s="29" t="s">
        <v>124</v>
      </c>
      <c r="BC3" s="29" t="s">
        <v>125</v>
      </c>
      <c r="BD3" s="29" t="s">
        <v>126</v>
      </c>
      <c r="BE3" s="29" t="str">
        <f>"YTD " &amp; A2 &amp;"/17"</f>
        <v>YTD 6/17</v>
      </c>
      <c r="BF3" s="121">
        <v>42736</v>
      </c>
      <c r="BG3" s="108">
        <v>42767</v>
      </c>
      <c r="BH3" s="108">
        <v>42795</v>
      </c>
      <c r="BI3" s="108">
        <v>42826</v>
      </c>
      <c r="BJ3" s="108">
        <v>42856</v>
      </c>
      <c r="BK3" s="108">
        <v>42887</v>
      </c>
      <c r="BL3" s="108">
        <v>42917</v>
      </c>
      <c r="BM3" s="108">
        <v>42948</v>
      </c>
      <c r="BN3" s="108">
        <v>42979</v>
      </c>
      <c r="BO3" s="108">
        <v>43009</v>
      </c>
      <c r="BP3" s="108">
        <v>43040</v>
      </c>
      <c r="BQ3" s="108">
        <v>43070</v>
      </c>
      <c r="BR3" s="29" t="s">
        <v>127</v>
      </c>
      <c r="BS3" s="29" t="s">
        <v>128</v>
      </c>
      <c r="BT3" s="29" t="s">
        <v>96</v>
      </c>
      <c r="BU3" s="29" t="s">
        <v>129</v>
      </c>
      <c r="BV3" s="112"/>
    </row>
    <row r="4" spans="1:74" outlineLevel="1" x14ac:dyDescent="0.25">
      <c r="A4" t="s">
        <v>4</v>
      </c>
      <c r="B4" s="6">
        <f>'Agency North'!C4+'Agency South'!C4</f>
        <v>2052.6610000000001</v>
      </c>
      <c r="C4" s="6">
        <f>'Agency North'!D4+'Agency South'!D4</f>
        <v>1303.846</v>
      </c>
      <c r="D4" s="6">
        <f>'Agency North'!E4+'Agency South'!E4</f>
        <v>5214.3959999999997</v>
      </c>
      <c r="E4" s="6">
        <f>'Agency North'!F4+'Agency South'!F4</f>
        <v>5640.4014999999999</v>
      </c>
      <c r="F4" s="6">
        <f>'Agency North'!G4+'Agency South'!G4</f>
        <v>3233.2915000000003</v>
      </c>
      <c r="G4" s="6">
        <f>'Agency North'!H4+'Agency South'!H4</f>
        <v>4748.5650000000005</v>
      </c>
      <c r="H4" s="6">
        <f>'Agency North'!I4+'Agency South'!I4</f>
        <v>7546.5334999999995</v>
      </c>
      <c r="I4" s="6">
        <f>'Agency North'!J4+'Agency South'!J4</f>
        <v>2405.0050000000001</v>
      </c>
      <c r="J4" s="6">
        <f>'Agency North'!K4+'Agency South'!K4</f>
        <v>6777.5324999999993</v>
      </c>
      <c r="K4" s="6">
        <f>'Agency North'!L4+'Agency South'!L4</f>
        <v>4765.0289999999895</v>
      </c>
      <c r="L4" s="6">
        <f>'Agency North'!M4+'Agency South'!M4</f>
        <v>4839.5445</v>
      </c>
      <c r="M4" s="6">
        <f>'Agency North'!N4+'Agency South'!N4</f>
        <v>9263.463999999989</v>
      </c>
      <c r="N4" s="6">
        <f>'Agency North'!O4+'Agency South'!O4</f>
        <v>2249.5889999999999</v>
      </c>
      <c r="O4" s="6">
        <f>'Agency North'!P4+'Agency South'!P4</f>
        <v>2135.14499999997</v>
      </c>
      <c r="P4" s="6">
        <f>'Agency North'!Q4+'Agency South'!Q4</f>
        <v>4415.7199999999903</v>
      </c>
      <c r="Q4" s="6">
        <f>'Agency North'!R4+'Agency South'!R4</f>
        <v>6653.8460000000005</v>
      </c>
      <c r="R4" s="6">
        <f>'Agency North'!S4+'Agency South'!S4</f>
        <v>3561.0540000000001</v>
      </c>
      <c r="S4" s="6">
        <f>'Agency North'!T4+'Agency South'!T4</f>
        <v>3725.2085000000002</v>
      </c>
      <c r="T4" s="6">
        <f>'Agency North'!U4+'Agency South'!U4</f>
        <v>3438.3620000000001</v>
      </c>
      <c r="U4" s="6">
        <f>'Agency North'!V4+'Agency South'!V4</f>
        <v>2684.6194999999998</v>
      </c>
      <c r="V4" s="6">
        <f>'Agency North'!W4+'Agency South'!W4</f>
        <v>3703.7440000000001</v>
      </c>
      <c r="W4" s="6">
        <f>'Agency North'!X4+'Agency South'!X4</f>
        <v>3162.1419999999998</v>
      </c>
      <c r="X4" s="6">
        <f>'Agency North'!Y4+'Agency South'!Y4</f>
        <v>3886.2655</v>
      </c>
      <c r="Y4" s="6">
        <f>'Agency North'!Z4+'Agency South'!Z4</f>
        <v>6935.8164999999999</v>
      </c>
      <c r="Z4" s="22">
        <f>SUM(N4:INDEX(N4:Y4,$A$2))</f>
        <v>22740.56249999996</v>
      </c>
      <c r="AA4" s="22">
        <f>SUM(N4:P4)</f>
        <v>8800.4539999999597</v>
      </c>
      <c r="AB4" s="22">
        <f>SUM(Q4:S4)</f>
        <v>13940.108500000002</v>
      </c>
      <c r="AC4" s="22">
        <f>SUM(T4:V4)</f>
        <v>9826.7255000000005</v>
      </c>
      <c r="AD4" s="22">
        <f>SUM(W4:Y4)</f>
        <v>13984.223999999998</v>
      </c>
      <c r="AE4" s="22">
        <f>SUM(B4                                                               : INDEX(B4:M4,$A$2))</f>
        <v>22193.161</v>
      </c>
      <c r="AF4" s="22">
        <f>SUM(B4:D4)</f>
        <v>8570.9030000000002</v>
      </c>
      <c r="AG4" s="22">
        <f>SUM(E4:G4)</f>
        <v>13622.258</v>
      </c>
      <c r="AH4" s="22">
        <f>SUM(H4:J4)</f>
        <v>16729.070999999996</v>
      </c>
      <c r="AI4" s="22">
        <f>SUM(K4:M4)</f>
        <v>18868.037499999977</v>
      </c>
      <c r="AJ4" s="31">
        <f>Z4/AE4-1</f>
        <v>2.4665323700393982E-2</v>
      </c>
      <c r="AK4" s="31">
        <f t="shared" ref="AK4:AK12" si="0">AA4/AF4-1</f>
        <v>2.6782592219274814E-2</v>
      </c>
      <c r="AL4" s="31">
        <f t="shared" ref="AL4:AM13" si="1">AB4/AG4-1</f>
        <v>2.3333172811732306E-2</v>
      </c>
      <c r="AM4" s="31">
        <f t="shared" si="1"/>
        <v>-0.41259586381096702</v>
      </c>
      <c r="AN4" s="31">
        <f>AD4/SUM(K4:INDEX(K4:M4,MOD($A$2,3)))-1</f>
        <v>-0.25884056569211211</v>
      </c>
      <c r="AO4" s="22">
        <f>'Agency North'!AP4+'Agency South'!AP4</f>
        <v>5031.0820000000003</v>
      </c>
      <c r="AP4" s="22">
        <f>'Agency North'!AQ4+'Agency South'!AQ4</f>
        <v>9389.4535000000105</v>
      </c>
      <c r="AQ4" s="22">
        <f>'Agency North'!AR4+'Agency South'!AR4</f>
        <v>10085.810000000001</v>
      </c>
      <c r="AR4" s="22">
        <f>'Agency North'!AS4+'Agency South'!AS4</f>
        <v>8733.3140000000203</v>
      </c>
      <c r="AS4" s="22">
        <f>'Agency North'!AT4+'Agency South'!AT4</f>
        <v>8327.24</v>
      </c>
      <c r="AT4" s="22">
        <f>'Agency North'!AU4+'Agency South'!AU4</f>
        <v>9479.32</v>
      </c>
      <c r="BA4" s="110">
        <f>SUM(AO4:INDEX(AO4:AQ4,IF($A$2&lt;3,$A$2,3)))</f>
        <v>24506.34550000001</v>
      </c>
      <c r="BB4" s="110">
        <f>SUM(AR4:INDEX(AR4:AT4,IF(AND($A$2&gt;3,A2&lt;7),$A$2-3,0)))</f>
        <v>26539.874000000018</v>
      </c>
      <c r="BC4" s="110">
        <f>SUM(AU4:INDEX(AU4:AW4,IF(AND($A$2&gt;6,$A$2&lt;10),$A$2-6,0)))</f>
        <v>0</v>
      </c>
      <c r="BD4" s="110">
        <f>SUM(AX4:INDEX(AX4:AZ4,IF($A$2&gt;9,$A$2-9,0)))</f>
        <v>0</v>
      </c>
      <c r="BE4" s="110">
        <f>SUM($AO4:INDEX(AO4:AZ4,$A$2))</f>
        <v>51046.219500000028</v>
      </c>
      <c r="BF4" s="122">
        <f>AO4/N4</f>
        <v>2.2364449683920045</v>
      </c>
      <c r="BG4" s="111">
        <f t="shared" ref="BG4:BQ4" si="2">AP4/O4</f>
        <v>4.3975718276745335</v>
      </c>
      <c r="BH4" s="111">
        <f t="shared" si="2"/>
        <v>2.2840691891696085</v>
      </c>
      <c r="BI4" s="111">
        <f t="shared" si="2"/>
        <v>1.3125212095380656</v>
      </c>
      <c r="BJ4" s="111">
        <f t="shared" si="2"/>
        <v>2.3384200295755133</v>
      </c>
      <c r="BK4" s="111">
        <f t="shared" si="2"/>
        <v>2.5446414610081556</v>
      </c>
      <c r="BL4" s="111">
        <f t="shared" si="2"/>
        <v>0</v>
      </c>
      <c r="BM4" s="111">
        <f t="shared" si="2"/>
        <v>0</v>
      </c>
      <c r="BN4" s="111">
        <f t="shared" si="2"/>
        <v>0</v>
      </c>
      <c r="BO4" s="111">
        <f t="shared" si="2"/>
        <v>0</v>
      </c>
      <c r="BP4" s="111">
        <f t="shared" si="2"/>
        <v>0</v>
      </c>
      <c r="BQ4" s="111">
        <f t="shared" si="2"/>
        <v>0</v>
      </c>
      <c r="BR4" s="111">
        <f>BA4/SUM(N4:INDEX(N4:P4,IF($A$2&lt;3,$A$2,3)))</f>
        <v>2.784668325065971</v>
      </c>
      <c r="BS4" s="111">
        <f>BB4/SUM(Q4:INDEX(Q4:S4,IF($A$2&lt;7,$A$2-3,3)))</f>
        <v>1.9038498875385377</v>
      </c>
      <c r="BT4" s="111">
        <f t="shared" ref="BT4:BU13" si="3">BC4/AC4</f>
        <v>0</v>
      </c>
      <c r="BU4" s="111">
        <f t="shared" si="3"/>
        <v>0</v>
      </c>
      <c r="BV4" s="111">
        <f>BE4/Z4</f>
        <v>2.2447210573617129</v>
      </c>
    </row>
    <row r="5" spans="1:74" outlineLevel="1" x14ac:dyDescent="0.25">
      <c r="A5" t="s">
        <v>5</v>
      </c>
      <c r="B5" s="6">
        <f>'Agency North'!C5+'Agency South'!C5</f>
        <v>2215.0100000000002</v>
      </c>
      <c r="C5" s="6">
        <f>'Agency North'!D5+'Agency South'!D5</f>
        <v>1135.6510000000001</v>
      </c>
      <c r="D5" s="6">
        <f>'Agency North'!E5+'Agency South'!E5</f>
        <v>2898.5385000000001</v>
      </c>
      <c r="E5" s="6">
        <f>'Agency North'!F5+'Agency South'!F5</f>
        <v>4939.4570000000003</v>
      </c>
      <c r="F5" s="6">
        <f>'Agency North'!G5+'Agency South'!G5</f>
        <v>3233.6025</v>
      </c>
      <c r="G5" s="6">
        <f>'Agency North'!H5+'Agency South'!H5</f>
        <v>3949.9409999999998</v>
      </c>
      <c r="H5" s="6">
        <f>'Agency North'!I5+'Agency South'!I5</f>
        <v>4551.5889999999999</v>
      </c>
      <c r="I5" s="6">
        <f>'Agency North'!J5+'Agency South'!J5</f>
        <v>2968.5990000000002</v>
      </c>
      <c r="J5" s="6">
        <f>'Agency North'!K5+'Agency South'!K5</f>
        <v>6420.1669999999995</v>
      </c>
      <c r="K5" s="6">
        <f>'Agency North'!L5+'Agency South'!L5</f>
        <v>3850.6580000000004</v>
      </c>
      <c r="L5" s="6">
        <f>'Agency North'!M5+'Agency South'!M5</f>
        <v>9004.2370000000301</v>
      </c>
      <c r="M5" s="6">
        <f>'Agency North'!N5+'Agency South'!N5</f>
        <v>8940.5859999999993</v>
      </c>
      <c r="N5" s="6">
        <f>'Agency North'!O5+'Agency South'!O5</f>
        <v>1368.249</v>
      </c>
      <c r="O5" s="6">
        <f>'Agency North'!P5+'Agency South'!P5</f>
        <v>1100.796</v>
      </c>
      <c r="P5" s="6">
        <f>'Agency North'!Q5+'Agency South'!Q5</f>
        <v>9133.3290000000015</v>
      </c>
      <c r="Q5" s="6">
        <f>'Agency North'!R5+'Agency South'!R5</f>
        <v>7448.6030000000101</v>
      </c>
      <c r="R5" s="6">
        <f>'Agency North'!S5+'Agency South'!S5</f>
        <v>6115.0020000000004</v>
      </c>
      <c r="S5" s="6">
        <f>'Agency North'!T5+'Agency South'!T5</f>
        <v>12667.78900000007</v>
      </c>
      <c r="T5" s="6">
        <f>'Agency North'!U5+'Agency South'!U5</f>
        <v>6581.7240000000102</v>
      </c>
      <c r="U5" s="6">
        <f>'Agency North'!V5+'Agency South'!V5</f>
        <v>7981.6760000000195</v>
      </c>
      <c r="V5" s="6">
        <f>'Agency North'!W5+'Agency South'!W5</f>
        <v>13617.750500000049</v>
      </c>
      <c r="W5" s="6">
        <f>'Agency North'!X5+'Agency South'!X5</f>
        <v>8497.1710000000203</v>
      </c>
      <c r="X5" s="6">
        <f>'Agency North'!Y5+'Agency South'!Y5</f>
        <v>11235.910000000051</v>
      </c>
      <c r="Y5" s="6">
        <f>'Agency North'!Z5+'Agency South'!Z5</f>
        <v>20535.086000000112</v>
      </c>
      <c r="Z5" s="22">
        <f>SUM(N5:INDEX(N5:Y5,$A$2))</f>
        <v>37833.768000000084</v>
      </c>
      <c r="AA5" s="22">
        <f t="shared" ref="AA5:AA10" si="4">SUM(N5:P5)</f>
        <v>11602.374000000002</v>
      </c>
      <c r="AB5" s="22">
        <f t="shared" ref="AB5:AB10" si="5">SUM(Q5:S5)</f>
        <v>26231.39400000008</v>
      </c>
      <c r="AC5" s="22">
        <f t="shared" ref="AC5:AC10" si="6">SUM(T5:V5)</f>
        <v>28181.15050000008</v>
      </c>
      <c r="AD5" s="22">
        <f t="shared" ref="AD5:AD10" si="7">SUM(W5:Y5)</f>
        <v>40268.167000000183</v>
      </c>
      <c r="AE5" s="22">
        <f>SUM(B5                                                               : INDEX(B5:M5,$A$2))</f>
        <v>18372.2</v>
      </c>
      <c r="AF5" s="22">
        <f t="shared" ref="AF5:AF10" si="8">SUM(B5:D5)</f>
        <v>6249.1995000000006</v>
      </c>
      <c r="AG5" s="22">
        <f t="shared" ref="AG5:AG10" si="9">SUM(E5:G5)</f>
        <v>12123.0005</v>
      </c>
      <c r="AH5" s="22">
        <f t="shared" ref="AH5:AH10" si="10">SUM(H5:J5)</f>
        <v>13940.355</v>
      </c>
      <c r="AI5" s="22">
        <f t="shared" ref="AI5:AI10" si="11">SUM(K5:M5)</f>
        <v>21795.481000000029</v>
      </c>
      <c r="AJ5" s="31">
        <f t="shared" ref="AJ5:AJ10" si="12">Z5/AE5-1</f>
        <v>1.0592943686657059</v>
      </c>
      <c r="AK5" s="31">
        <f t="shared" si="0"/>
        <v>0.85661763558676607</v>
      </c>
      <c r="AL5" s="31">
        <f t="shared" si="1"/>
        <v>1.163770759557428</v>
      </c>
      <c r="AM5" s="31">
        <f t="shared" si="1"/>
        <v>1.0215518543107462</v>
      </c>
      <c r="AN5" s="31">
        <f>AD5/SUM(K5:INDEX(K5:M5,MOD($A$2,3)))-1</f>
        <v>0.84754660840016016</v>
      </c>
      <c r="AO5" s="22">
        <f>'Agency North'!AP5+'Agency South'!AP5</f>
        <v>4021.123</v>
      </c>
      <c r="AP5" s="22">
        <f>'Agency North'!AQ5+'Agency South'!AQ5</f>
        <v>5862.4380000000092</v>
      </c>
      <c r="AQ5" s="22">
        <f>'Agency North'!AR5+'Agency South'!AR5</f>
        <v>14371.029999999999</v>
      </c>
      <c r="AR5" s="22">
        <f>'Agency North'!AS5+'Agency South'!AS5</f>
        <v>10653.198000000019</v>
      </c>
      <c r="AS5" s="22">
        <f>'Agency North'!AT5+'Agency South'!AT5</f>
        <v>9712.19</v>
      </c>
      <c r="AT5" s="22">
        <f>'Agency North'!AU5+'Agency South'!AU5</f>
        <v>19164.91</v>
      </c>
      <c r="BA5" s="110">
        <f>SUM(AO5:INDEX(AO5:AQ5,IF($A$2&lt;3,$A$2,3)))</f>
        <v>24254.591000000008</v>
      </c>
      <c r="BB5" s="110">
        <f>SUM(AR5:INDEX(AR5:AT5,IF(AND($A$2&gt;3,A3&lt;7),$A$2-3,0)))</f>
        <v>39530.298000000024</v>
      </c>
      <c r="BC5" s="110">
        <f>SUM(AU5:INDEX(AU5:AW5,IF(AND($A$2&gt;6,$A$2&lt;10),$A$2-6,0)))</f>
        <v>0</v>
      </c>
      <c r="BD5" s="110">
        <f>SUM(AX5:INDEX(AX5:AZ5,IF($A$2&gt;9,$A$2-9,0)))</f>
        <v>0</v>
      </c>
      <c r="BE5" s="110">
        <f>SUM($AO5:INDEX(AO5:AZ5,$A$2))</f>
        <v>63784.889000000025</v>
      </c>
      <c r="BF5" s="122">
        <f t="shared" ref="BF5:BF14" si="13">AO5/N5</f>
        <v>2.9388824694920297</v>
      </c>
      <c r="BG5" s="111">
        <f t="shared" ref="BG5:BG14" si="14">AP5/O5</f>
        <v>5.3256352675700214</v>
      </c>
      <c r="BH5" s="111">
        <f t="shared" ref="BH5:BH14" si="15">AQ5/P5</f>
        <v>1.5734711844936273</v>
      </c>
      <c r="BI5" s="111">
        <f t="shared" ref="BI5:BI14" si="16">AR5/Q5</f>
        <v>1.4302276547696264</v>
      </c>
      <c r="BJ5" s="111">
        <f t="shared" ref="BJ5:BJ14" si="17">AS5/R5</f>
        <v>1.5882562262448974</v>
      </c>
      <c r="BK5" s="111">
        <f t="shared" ref="BK5:BK14" si="18">AT5/S5</f>
        <v>1.5128851609384948</v>
      </c>
      <c r="BL5" s="111">
        <f t="shared" ref="BL5:BL14" si="19">AU5/T5</f>
        <v>0</v>
      </c>
      <c r="BM5" s="111">
        <f t="shared" ref="BM5:BM14" si="20">AV5/U5</f>
        <v>0</v>
      </c>
      <c r="BN5" s="111">
        <f t="shared" ref="BN5:BN14" si="21">AW5/V5</f>
        <v>0</v>
      </c>
      <c r="BO5" s="111">
        <f t="shared" ref="BO5:BO14" si="22">AX5/W5</f>
        <v>0</v>
      </c>
      <c r="BP5" s="111">
        <f t="shared" ref="BP5:BP14" si="23">AY5/X5</f>
        <v>0</v>
      </c>
      <c r="BQ5" s="111">
        <f t="shared" ref="BQ5:BQ14" si="24">AZ5/Y5</f>
        <v>0</v>
      </c>
      <c r="BR5" s="111">
        <f>BA5/SUM(N5:INDEX(N5:P5,IF($A$2&lt;3,$A$2,3)))</f>
        <v>2.0904851886346711</v>
      </c>
      <c r="BS5" s="111">
        <f>BB5/SUM(Q5:INDEX(Q5:S5,IF($A$2&lt;7,$A$2-3,3)))</f>
        <v>1.5069842647325531</v>
      </c>
      <c r="BT5" s="111">
        <f t="shared" si="3"/>
        <v>0</v>
      </c>
      <c r="BU5" s="111">
        <f t="shared" si="3"/>
        <v>0</v>
      </c>
      <c r="BV5" s="111">
        <f t="shared" ref="BV5:BV13" si="25">BE5/Z5</f>
        <v>1.6859248330750425</v>
      </c>
    </row>
    <row r="6" spans="1:74" outlineLevel="1" x14ac:dyDescent="0.25">
      <c r="A6" t="s">
        <v>6</v>
      </c>
      <c r="B6" s="6">
        <f>'Agency North'!C6+'Agency South'!C6</f>
        <v>1833.4189999999999</v>
      </c>
      <c r="C6" s="6">
        <f>'Agency North'!D6+'Agency South'!D6</f>
        <v>1845.8719999999989</v>
      </c>
      <c r="D6" s="6">
        <f>'Agency North'!E6+'Agency South'!E6</f>
        <v>2152.123</v>
      </c>
      <c r="E6" s="6">
        <f>'Agency North'!F6+'Agency South'!F6</f>
        <v>3245.8809999999999</v>
      </c>
      <c r="F6" s="6">
        <f>'Agency North'!G6+'Agency South'!G6</f>
        <v>3462.1035000000002</v>
      </c>
      <c r="G6" s="6">
        <f>'Agency North'!H6+'Agency South'!H6</f>
        <v>3583.7950000000001</v>
      </c>
      <c r="H6" s="6">
        <f>'Agency North'!I6+'Agency South'!I6</f>
        <v>3607.2930000000001</v>
      </c>
      <c r="I6" s="6">
        <f>'Agency North'!J6+'Agency South'!J6</f>
        <v>2551.8900000000003</v>
      </c>
      <c r="J6" s="6">
        <f>'Agency North'!K6+'Agency South'!K6</f>
        <v>4640.3310000000001</v>
      </c>
      <c r="K6" s="6">
        <f>'Agency North'!L6+'Agency South'!L6</f>
        <v>4692.4780000000001</v>
      </c>
      <c r="L6" s="6">
        <f>'Agency North'!M6+'Agency South'!M6</f>
        <v>3067.681</v>
      </c>
      <c r="M6" s="6">
        <f>'Agency North'!N6+'Agency South'!N6</f>
        <v>8836.2370000000101</v>
      </c>
      <c r="N6" s="6">
        <f>'Agency North'!O6+'Agency South'!O6</f>
        <v>1892.0679999999979</v>
      </c>
      <c r="O6" s="6">
        <f>'Agency North'!P6+'Agency South'!P6</f>
        <v>1061.71</v>
      </c>
      <c r="P6" s="6">
        <f>'Agency North'!Q6+'Agency South'!Q6</f>
        <v>1584.623</v>
      </c>
      <c r="Q6" s="6">
        <f>'Agency North'!R6+'Agency South'!R6</f>
        <v>3938.538</v>
      </c>
      <c r="R6" s="6">
        <f>'Agency North'!S6+'Agency South'!S6</f>
        <v>3667.857</v>
      </c>
      <c r="S6" s="6">
        <f>'Agency North'!T6+'Agency South'!T6</f>
        <v>6452.6640000000007</v>
      </c>
      <c r="T6" s="6">
        <f>'Agency North'!U6+'Agency South'!U6</f>
        <v>5352.9589999999998</v>
      </c>
      <c r="U6" s="6">
        <f>'Agency North'!V6+'Agency South'!V6</f>
        <v>3978.529</v>
      </c>
      <c r="V6" s="6">
        <f>'Agency North'!W6+'Agency South'!W6</f>
        <v>7996.2820000000202</v>
      </c>
      <c r="W6" s="6">
        <f>'Agency North'!X6+'Agency South'!X6</f>
        <v>7832.3809999999994</v>
      </c>
      <c r="X6" s="6">
        <f>'Agency North'!Y6+'Agency South'!Y6</f>
        <v>8536.5800000000108</v>
      </c>
      <c r="Y6" s="6">
        <f>'Agency North'!Z6+'Agency South'!Z6</f>
        <v>10129.290000000021</v>
      </c>
      <c r="Z6" s="22">
        <f>SUM(N6:INDEX(N6:Y6,$A$2))</f>
        <v>18597.46</v>
      </c>
      <c r="AA6" s="22">
        <f t="shared" si="4"/>
        <v>4538.400999999998</v>
      </c>
      <c r="AB6" s="22">
        <f t="shared" si="5"/>
        <v>14059.059000000001</v>
      </c>
      <c r="AC6" s="22">
        <f t="shared" si="6"/>
        <v>17327.770000000019</v>
      </c>
      <c r="AD6" s="22">
        <f t="shared" si="7"/>
        <v>26498.251000000033</v>
      </c>
      <c r="AE6" s="22">
        <f>SUM(B6                                                               : INDEX(B6:M6,$A$2))</f>
        <v>16123.193499999999</v>
      </c>
      <c r="AF6" s="22">
        <f t="shared" si="8"/>
        <v>5831.4139999999989</v>
      </c>
      <c r="AG6" s="22">
        <f t="shared" si="9"/>
        <v>10291.779500000001</v>
      </c>
      <c r="AH6" s="22">
        <f t="shared" si="10"/>
        <v>10799.514000000001</v>
      </c>
      <c r="AI6" s="22">
        <f t="shared" si="11"/>
        <v>16596.396000000008</v>
      </c>
      <c r="AJ6" s="31">
        <f t="shared" si="12"/>
        <v>0.15346007600789502</v>
      </c>
      <c r="AK6" s="31">
        <f t="shared" si="0"/>
        <v>-0.22173232769959417</v>
      </c>
      <c r="AL6" s="31">
        <f t="shared" si="1"/>
        <v>0.36604743620867519</v>
      </c>
      <c r="AM6" s="31">
        <f t="shared" si="1"/>
        <v>0.60449535043891944</v>
      </c>
      <c r="AN6" s="31">
        <f>AD6/SUM(K6:INDEX(K6:M6,MOD($A$2,3)))-1</f>
        <v>0.59662682187144855</v>
      </c>
      <c r="AO6" s="22">
        <f>'Agency North'!AP6+'Agency South'!AP6</f>
        <v>3546.127</v>
      </c>
      <c r="AP6" s="22">
        <f>'Agency North'!AQ6+'Agency South'!AQ6</f>
        <v>2647.5230000000001</v>
      </c>
      <c r="AQ6" s="22">
        <f>'Agency North'!AR6+'Agency South'!AR6</f>
        <v>7056.42</v>
      </c>
      <c r="AR6" s="22">
        <f>'Agency North'!AS6+'Agency South'!AS6</f>
        <v>6249.1180000000004</v>
      </c>
      <c r="AS6" s="22">
        <f>'Agency North'!AT6+'Agency South'!AT6</f>
        <v>5843.96</v>
      </c>
      <c r="AT6" s="22">
        <f>'Agency North'!AU6+'Agency South'!AU6</f>
        <v>4276.42</v>
      </c>
      <c r="BA6" s="110">
        <f>SUM(AO6:INDEX(AO6:AQ6,IF($A$2&lt;3,$A$2,3)))</f>
        <v>13250.07</v>
      </c>
      <c r="BB6" s="110">
        <f>SUM(AR6:INDEX(AR6:AT6,IF(AND($A$2&gt;3,A4&lt;7),$A$2-3,0)))</f>
        <v>16369.498000000001</v>
      </c>
      <c r="BC6" s="110">
        <f>SUM(AU6:INDEX(AU6:AW6,IF(AND($A$2&gt;6,$A$2&lt;10),$A$2-6,0)))</f>
        <v>0</v>
      </c>
      <c r="BD6" s="110">
        <f>SUM(AX6:INDEX(AX6:AZ6,IF($A$2&gt;9,$A$2-9,0)))</f>
        <v>0</v>
      </c>
      <c r="BE6" s="110">
        <f>SUM($AO6:INDEX(AO6:AZ6,$A$2))</f>
        <v>29619.567999999999</v>
      </c>
      <c r="BF6" s="122">
        <f t="shared" si="13"/>
        <v>1.8742069523928335</v>
      </c>
      <c r="BG6" s="111">
        <f t="shared" si="14"/>
        <v>2.4936404479565986</v>
      </c>
      <c r="BH6" s="111">
        <f t="shared" si="15"/>
        <v>4.4530591819000485</v>
      </c>
      <c r="BI6" s="111">
        <f t="shared" si="16"/>
        <v>1.586659313684418</v>
      </c>
      <c r="BJ6" s="111">
        <f t="shared" si="17"/>
        <v>1.5932900328447919</v>
      </c>
      <c r="BK6" s="111">
        <f t="shared" si="18"/>
        <v>0.66273712686729069</v>
      </c>
      <c r="BL6" s="111">
        <f t="shared" si="19"/>
        <v>0</v>
      </c>
      <c r="BM6" s="111">
        <f t="shared" si="20"/>
        <v>0</v>
      </c>
      <c r="BN6" s="111">
        <f t="shared" si="21"/>
        <v>0</v>
      </c>
      <c r="BO6" s="111">
        <f t="shared" si="22"/>
        <v>0</v>
      </c>
      <c r="BP6" s="111">
        <f t="shared" si="23"/>
        <v>0</v>
      </c>
      <c r="BQ6" s="111">
        <f t="shared" si="24"/>
        <v>0</v>
      </c>
      <c r="BR6" s="111">
        <f>BA6/SUM(N6:INDEX(N6:P6,IF($A$2&lt;3,$A$2,3)))</f>
        <v>2.9195458929257256</v>
      </c>
      <c r="BS6" s="111">
        <f>BB6/SUM(Q6:INDEX(Q6:S6,IF($A$2&lt;7,$A$2-3,3)))</f>
        <v>1.1643380968811639</v>
      </c>
      <c r="BT6" s="111">
        <f t="shared" si="3"/>
        <v>0</v>
      </c>
      <c r="BU6" s="111">
        <f t="shared" si="3"/>
        <v>0</v>
      </c>
      <c r="BV6" s="111">
        <f t="shared" si="25"/>
        <v>1.5926673857612814</v>
      </c>
    </row>
    <row r="7" spans="1:74" outlineLevel="1" x14ac:dyDescent="0.25">
      <c r="A7" t="s">
        <v>7</v>
      </c>
      <c r="B7" s="6">
        <f>'Agency North'!C7+'Agency South'!C7</f>
        <v>2138.857</v>
      </c>
      <c r="C7" s="6">
        <f>'Agency North'!D7+'Agency South'!D7</f>
        <v>2025.3710000000001</v>
      </c>
      <c r="D7" s="6">
        <f>'Agency North'!E7+'Agency South'!E7</f>
        <v>4003.261</v>
      </c>
      <c r="E7" s="6">
        <f>'Agency North'!F7+'Agency South'!F7</f>
        <v>2267.1480000000001</v>
      </c>
      <c r="F7" s="6">
        <f>'Agency North'!G7+'Agency South'!G7</f>
        <v>2507.89</v>
      </c>
      <c r="G7" s="6">
        <f>'Agency North'!H7+'Agency South'!H7</f>
        <v>5719.6979999999903</v>
      </c>
      <c r="H7" s="6">
        <f>'Agency North'!I7+'Agency South'!I7</f>
        <v>4692.2430000000004</v>
      </c>
      <c r="I7" s="6">
        <f>'Agency North'!J7+'Agency South'!J7</f>
        <v>2581.433</v>
      </c>
      <c r="J7" s="6">
        <f>'Agency North'!K7+'Agency South'!K7</f>
        <v>5623.4359999999997</v>
      </c>
      <c r="K7" s="6">
        <f>'Agency North'!L7+'Agency South'!L7</f>
        <v>4675.3940000000002</v>
      </c>
      <c r="L7" s="6">
        <f>'Agency North'!M7+'Agency South'!M7</f>
        <v>7509.3860000000004</v>
      </c>
      <c r="M7" s="6">
        <f>'Agency North'!N7+'Agency South'!N7</f>
        <v>7476.3194999999996</v>
      </c>
      <c r="N7" s="6">
        <f>'Agency North'!O7+'Agency South'!O7</f>
        <v>2336.337</v>
      </c>
      <c r="O7" s="6">
        <f>'Agency North'!P7+'Agency South'!P7</f>
        <v>3415.6980000000003</v>
      </c>
      <c r="P7" s="6">
        <f>'Agency North'!Q7+'Agency South'!Q7</f>
        <v>5114.1030000000001</v>
      </c>
      <c r="Q7" s="6">
        <f>'Agency North'!R7+'Agency South'!R7</f>
        <v>2133.2659999999992</v>
      </c>
      <c r="R7" s="6">
        <f>'Agency North'!S7+'Agency South'!S7</f>
        <v>4489.7569999999996</v>
      </c>
      <c r="S7" s="6">
        <f>'Agency North'!T7+'Agency South'!T7</f>
        <v>6619.0450000000001</v>
      </c>
      <c r="T7" s="6">
        <f>'Agency North'!U7+'Agency South'!U7</f>
        <v>5448.5640000000003</v>
      </c>
      <c r="U7" s="6">
        <f>'Agency North'!V7+'Agency South'!V7</f>
        <v>6037.7960000000094</v>
      </c>
      <c r="V7" s="6">
        <f>'Agency North'!W7+'Agency South'!W7</f>
        <v>8443.2695000000003</v>
      </c>
      <c r="W7" s="6">
        <f>'Agency North'!X7+'Agency South'!X7</f>
        <v>5178.5619999999999</v>
      </c>
      <c r="X7" s="6">
        <f>'Agency North'!Y7+'Agency South'!Y7</f>
        <v>10998.69850000002</v>
      </c>
      <c r="Y7" s="6">
        <f>'Agency North'!Z7+'Agency South'!Z7</f>
        <v>22703.76300000013</v>
      </c>
      <c r="Z7" s="22">
        <f>SUM(N7:INDEX(N7:Y7,$A$2))</f>
        <v>24108.205999999998</v>
      </c>
      <c r="AA7" s="22">
        <f>SUM(N7:P7)</f>
        <v>10866.137999999999</v>
      </c>
      <c r="AB7" s="22">
        <f t="shared" si="5"/>
        <v>13242.067999999999</v>
      </c>
      <c r="AC7" s="22">
        <f t="shared" si="6"/>
        <v>19929.62950000001</v>
      </c>
      <c r="AD7" s="22">
        <f t="shared" si="7"/>
        <v>38881.023500000148</v>
      </c>
      <c r="AE7" s="22">
        <f>SUM(B7                                                               : INDEX(B7:M7,$A$2))</f>
        <v>18662.224999999988</v>
      </c>
      <c r="AF7" s="22">
        <f t="shared" si="8"/>
        <v>8167.4889999999996</v>
      </c>
      <c r="AG7" s="22">
        <f t="shared" si="9"/>
        <v>10494.73599999999</v>
      </c>
      <c r="AH7" s="22">
        <f t="shared" si="10"/>
        <v>12897.112000000001</v>
      </c>
      <c r="AI7" s="22">
        <f t="shared" si="11"/>
        <v>19661.0995</v>
      </c>
      <c r="AJ7" s="31">
        <f t="shared" si="12"/>
        <v>0.29181841929352026</v>
      </c>
      <c r="AK7" s="31">
        <f t="shared" si="0"/>
        <v>0.33041354570541803</v>
      </c>
      <c r="AL7" s="31">
        <f t="shared" si="1"/>
        <v>0.26178190666254131</v>
      </c>
      <c r="AM7" s="31">
        <f t="shared" si="1"/>
        <v>0.54527847009470087</v>
      </c>
      <c r="AN7" s="31">
        <f>AD7/SUM(K7:INDEX(K7:M7,MOD($A$2,3)))-1</f>
        <v>0.97756099550791387</v>
      </c>
      <c r="AO7" s="22">
        <f>'Agency North'!AP7+'Agency South'!AP7</f>
        <v>6171.4570000000003</v>
      </c>
      <c r="AP7" s="22">
        <f>'Agency North'!AQ7+'Agency South'!AQ7</f>
        <v>9958.8110000000088</v>
      </c>
      <c r="AQ7" s="22">
        <f>'Agency North'!AR7+'Agency South'!AR7</f>
        <v>6642.41</v>
      </c>
      <c r="AR7" s="22">
        <f>'Agency North'!AS7+'Agency South'!AS7</f>
        <v>5431.5429999999997</v>
      </c>
      <c r="AS7" s="22">
        <f>'Agency North'!AT7+'Agency South'!AT7</f>
        <v>7162.16</v>
      </c>
      <c r="AT7" s="22">
        <f>'Agency North'!AU7+'Agency South'!AU7</f>
        <v>7271.48</v>
      </c>
      <c r="BA7" s="110">
        <f>SUM(AO7:INDEX(AO7:AQ7,IF($A$2&lt;3,$A$2,3)))</f>
        <v>22772.678000000007</v>
      </c>
      <c r="BB7" s="110">
        <f>SUM(AR7:INDEX(AR7:AT7,IF(AND($A$2&gt;3,A5&lt;7),$A$2-3,0)))</f>
        <v>19865.182999999997</v>
      </c>
      <c r="BC7" s="110">
        <f>SUM(AU7:INDEX(AU7:AW7,IF(AND($A$2&gt;6,$A$2&lt;10),$A$2-6,0)))</f>
        <v>0</v>
      </c>
      <c r="BD7" s="110">
        <f>SUM(AX7:INDEX(AX7:AZ7,IF($A$2&gt;9,$A$2-9,0)))</f>
        <v>0</v>
      </c>
      <c r="BE7" s="110">
        <f>SUM($AO7:INDEX(AO7:AZ7,$A$2))</f>
        <v>42637.861000000004</v>
      </c>
      <c r="BF7" s="122">
        <f t="shared" si="13"/>
        <v>2.6415097650724189</v>
      </c>
      <c r="BG7" s="111">
        <f t="shared" si="14"/>
        <v>2.9156005595342469</v>
      </c>
      <c r="BH7" s="111">
        <f t="shared" si="15"/>
        <v>1.2988416541473646</v>
      </c>
      <c r="BI7" s="111">
        <f t="shared" si="16"/>
        <v>2.5461161430407655</v>
      </c>
      <c r="BJ7" s="111">
        <f t="shared" si="17"/>
        <v>1.5952221913123585</v>
      </c>
      <c r="BK7" s="111">
        <f t="shared" si="18"/>
        <v>1.0985693555490255</v>
      </c>
      <c r="BL7" s="111">
        <f t="shared" si="19"/>
        <v>0</v>
      </c>
      <c r="BM7" s="111">
        <f t="shared" si="20"/>
        <v>0</v>
      </c>
      <c r="BN7" s="111">
        <f t="shared" si="21"/>
        <v>0</v>
      </c>
      <c r="BO7" s="111">
        <f t="shared" si="22"/>
        <v>0</v>
      </c>
      <c r="BP7" s="111">
        <f t="shared" si="23"/>
        <v>0</v>
      </c>
      <c r="BQ7" s="111">
        <f t="shared" si="24"/>
        <v>0</v>
      </c>
      <c r="BR7" s="111">
        <f>BA7/SUM(N7:INDEX(N7:P7,IF($A$2&lt;3,$A$2,3)))</f>
        <v>2.0957471734667834</v>
      </c>
      <c r="BS7" s="111">
        <f>BB7/SUM(Q7:INDEX(Q7:S7,IF($A$2&lt;7,$A$2-3,3)))</f>
        <v>1.5001571506806941</v>
      </c>
      <c r="BT7" s="111">
        <f t="shared" si="3"/>
        <v>0</v>
      </c>
      <c r="BU7" s="111">
        <f t="shared" si="3"/>
        <v>0</v>
      </c>
      <c r="BV7" s="111">
        <f t="shared" si="25"/>
        <v>1.7686036447506714</v>
      </c>
    </row>
    <row r="8" spans="1:74" outlineLevel="1" x14ac:dyDescent="0.25">
      <c r="A8" t="s">
        <v>8</v>
      </c>
      <c r="B8" s="6">
        <f>'Agency North'!C8+'Agency South'!C8</f>
        <v>892.84500000000003</v>
      </c>
      <c r="C8" s="6">
        <f>'Agency North'!D8+'Agency South'!D8</f>
        <v>1141.2380000000001</v>
      </c>
      <c r="D8" s="6">
        <f>'Agency North'!E8+'Agency South'!E8</f>
        <v>2651.183</v>
      </c>
      <c r="E8" s="6">
        <f>'Agency North'!F8+'Agency South'!F8</f>
        <v>3955.297</v>
      </c>
      <c r="F8" s="6">
        <f>'Agency North'!G8+'Agency South'!G8</f>
        <v>3118.8090000000002</v>
      </c>
      <c r="G8" s="6">
        <f>'Agency North'!H8+'Agency South'!H8</f>
        <v>2872.9290000000001</v>
      </c>
      <c r="H8" s="6">
        <f>'Agency North'!I8+'Agency South'!I8</f>
        <v>3602.7525000000001</v>
      </c>
      <c r="I8" s="6">
        <f>'Agency North'!J8+'Agency South'!J8</f>
        <v>2927.777</v>
      </c>
      <c r="J8" s="6">
        <f>'Agency North'!K8+'Agency South'!K8</f>
        <v>4745.6809999999896</v>
      </c>
      <c r="K8" s="6">
        <f>'Agency North'!L8+'Agency South'!L8</f>
        <v>3822.6244999999999</v>
      </c>
      <c r="L8" s="6">
        <f>'Agency North'!M8+'Agency South'!M8</f>
        <v>5850.9989999999998</v>
      </c>
      <c r="M8" s="6">
        <f>'Agency North'!N8+'Agency South'!N8</f>
        <v>8437.9279999999999</v>
      </c>
      <c r="N8" s="6">
        <f>'Agency North'!O8+'Agency South'!O8</f>
        <v>1984.9610000000002</v>
      </c>
      <c r="O8" s="6">
        <f>'Agency North'!P8+'Agency South'!P8</f>
        <v>1746.779</v>
      </c>
      <c r="P8" s="6">
        <f>'Agency North'!Q8+'Agency South'!Q8</f>
        <v>5648.0219999999999</v>
      </c>
      <c r="Q8" s="6">
        <f>'Agency North'!R8+'Agency South'!R8</f>
        <v>5598.7109999999993</v>
      </c>
      <c r="R8" s="6">
        <f>'Agency North'!S8+'Agency South'!S8</f>
        <v>2982.6890000000003</v>
      </c>
      <c r="S8" s="6">
        <f>'Agency North'!T8+'Agency South'!T8</f>
        <v>2686.616</v>
      </c>
      <c r="T8" s="6">
        <f>'Agency North'!U8+'Agency South'!U8</f>
        <v>2630.8220000000001</v>
      </c>
      <c r="U8" s="6">
        <f>'Agency North'!V8+'Agency South'!V8</f>
        <v>3954.4870000000001</v>
      </c>
      <c r="V8" s="6">
        <f>'Agency North'!W8+'Agency South'!W8</f>
        <v>6037.6844999999994</v>
      </c>
      <c r="W8" s="6">
        <f>'Agency North'!X8+'Agency South'!X8</f>
        <v>6882.4295000000002</v>
      </c>
      <c r="X8" s="6">
        <f>'Agency North'!Y8+'Agency South'!Y8</f>
        <v>4610.6565000000001</v>
      </c>
      <c r="Y8" s="6">
        <f>'Agency North'!Z8+'Agency South'!Z8</f>
        <v>9361.8205000000198</v>
      </c>
      <c r="Z8" s="22">
        <f>SUM(N8:INDEX(N8:Y8,$A$2))</f>
        <v>20647.777999999998</v>
      </c>
      <c r="AA8" s="22">
        <f t="shared" si="4"/>
        <v>9379.7620000000006</v>
      </c>
      <c r="AB8" s="22">
        <f t="shared" si="5"/>
        <v>11268.016</v>
      </c>
      <c r="AC8" s="22">
        <f t="shared" si="6"/>
        <v>12622.9935</v>
      </c>
      <c r="AD8" s="22">
        <f t="shared" si="7"/>
        <v>20854.906500000019</v>
      </c>
      <c r="AE8" s="22">
        <f>SUM(B8                                                               : INDEX(B8:M8,$A$2))</f>
        <v>14632.300999999999</v>
      </c>
      <c r="AF8" s="22">
        <f t="shared" si="8"/>
        <v>4685.2659999999996</v>
      </c>
      <c r="AG8" s="22">
        <f t="shared" si="9"/>
        <v>9947.0349999999999</v>
      </c>
      <c r="AH8" s="22">
        <f t="shared" si="10"/>
        <v>11276.21049999999</v>
      </c>
      <c r="AI8" s="22">
        <f t="shared" si="11"/>
        <v>18111.551500000001</v>
      </c>
      <c r="AJ8" s="31">
        <f t="shared" si="12"/>
        <v>0.41110943521459808</v>
      </c>
      <c r="AK8" s="31">
        <f t="shared" si="0"/>
        <v>1.0019700055450431</v>
      </c>
      <c r="AL8" s="31">
        <f t="shared" si="1"/>
        <v>0.13280148305500084</v>
      </c>
      <c r="AM8" s="31">
        <f t="shared" si="1"/>
        <v>0.1194357803093522</v>
      </c>
      <c r="AN8" s="31">
        <f>AD8/SUM(K8:INDEX(K8:M8,MOD($A$2,3)))-1</f>
        <v>0.15146990582226039</v>
      </c>
      <c r="AO8" s="22">
        <f>'Agency North'!AP8+'Agency South'!AP8</f>
        <v>2961.2905000000001</v>
      </c>
      <c r="AP8" s="22">
        <f>'Agency North'!AQ8+'Agency South'!AQ8</f>
        <v>6837.1260000000002</v>
      </c>
      <c r="AQ8" s="22">
        <f>'Agency North'!AR8+'Agency South'!AR8</f>
        <v>10339.25</v>
      </c>
      <c r="AR8" s="22">
        <f>'Agency North'!AS8+'Agency South'!AS8</f>
        <v>8147.5694999999996</v>
      </c>
      <c r="AS8" s="22">
        <f>'Agency North'!AT8+'Agency South'!AT8</f>
        <v>5308.4400000000005</v>
      </c>
      <c r="AT8" s="22">
        <f>'Agency North'!AU8+'Agency South'!AU8</f>
        <v>6344.87</v>
      </c>
      <c r="BA8" s="110">
        <f>SUM(AO8:INDEX(AO8:AQ8,IF($A$2&lt;3,$A$2,3)))</f>
        <v>20137.666499999999</v>
      </c>
      <c r="BB8" s="110">
        <f>SUM(AR8:INDEX(AR8:AT8,IF(AND($A$2&gt;3,A6&lt;7),$A$2-3,0)))</f>
        <v>19800.879499999999</v>
      </c>
      <c r="BC8" s="110">
        <f>SUM(AU8:INDEX(AU8:AW8,IF(AND($A$2&gt;6,$A$2&lt;10),$A$2-6,0)))</f>
        <v>0</v>
      </c>
      <c r="BD8" s="110">
        <f>SUM(AX8:INDEX(AX8:AZ8,IF($A$2&gt;9,$A$2-9,0)))</f>
        <v>0</v>
      </c>
      <c r="BE8" s="110">
        <f>SUM($AO8:INDEX(AO8:AZ8,$A$2))</f>
        <v>39938.546000000002</v>
      </c>
      <c r="BF8" s="122">
        <f t="shared" si="13"/>
        <v>1.4918633162062125</v>
      </c>
      <c r="BG8" s="111">
        <f t="shared" si="14"/>
        <v>3.9141333849330682</v>
      </c>
      <c r="BH8" s="111">
        <f t="shared" si="15"/>
        <v>1.8305966230301511</v>
      </c>
      <c r="BI8" s="111">
        <f t="shared" si="16"/>
        <v>1.4552580942291897</v>
      </c>
      <c r="BJ8" s="111">
        <f t="shared" si="17"/>
        <v>1.7797497493033971</v>
      </c>
      <c r="BK8" s="111">
        <f t="shared" si="18"/>
        <v>2.3616586814044136</v>
      </c>
      <c r="BL8" s="111">
        <f t="shared" si="19"/>
        <v>0</v>
      </c>
      <c r="BM8" s="111">
        <f t="shared" si="20"/>
        <v>0</v>
      </c>
      <c r="BN8" s="111">
        <f t="shared" si="21"/>
        <v>0</v>
      </c>
      <c r="BO8" s="111">
        <f t="shared" si="22"/>
        <v>0</v>
      </c>
      <c r="BP8" s="111">
        <f t="shared" si="23"/>
        <v>0</v>
      </c>
      <c r="BQ8" s="111">
        <f t="shared" si="24"/>
        <v>0</v>
      </c>
      <c r="BR8" s="111">
        <f>BA8/SUM(N8:INDEX(N8:P8,IF($A$2&lt;3,$A$2,3)))</f>
        <v>2.1469272354671682</v>
      </c>
      <c r="BS8" s="111">
        <f>BB8/SUM(Q8:INDEX(Q8:S8,IF($A$2&lt;7,$A$2-3,3)))</f>
        <v>1.7572640560680779</v>
      </c>
      <c r="BT8" s="111">
        <f t="shared" si="3"/>
        <v>0</v>
      </c>
      <c r="BU8" s="111">
        <f t="shared" si="3"/>
        <v>0</v>
      </c>
      <c r="BV8" s="111">
        <f t="shared" si="25"/>
        <v>1.9342781581630724</v>
      </c>
    </row>
    <row r="9" spans="1:74" outlineLevel="1" x14ac:dyDescent="0.25">
      <c r="A9" t="s">
        <v>1</v>
      </c>
      <c r="B9" s="6">
        <f>'Agency North'!C9+'Agency South'!C9</f>
        <v>914.47900000000004</v>
      </c>
      <c r="C9" s="6">
        <f>'Agency North'!D9+'Agency South'!D9</f>
        <v>1213.105</v>
      </c>
      <c r="D9" s="6">
        <f>'Agency North'!E9+'Agency South'!E9</f>
        <v>1431.7315000000001</v>
      </c>
      <c r="E9" s="6">
        <f>'Agency North'!F9+'Agency South'!F9</f>
        <v>3355.0014999999999</v>
      </c>
      <c r="F9" s="6">
        <f>'Agency North'!G9+'Agency South'!G9</f>
        <v>2541.7690000000002</v>
      </c>
      <c r="G9" s="6">
        <f>'Agency North'!H9+'Agency South'!H9</f>
        <v>5312.2894999999999</v>
      </c>
      <c r="H9" s="6">
        <f>'Agency North'!I9+'Agency South'!I9</f>
        <v>4173.518</v>
      </c>
      <c r="I9" s="6">
        <f>'Agency North'!J9+'Agency South'!J9</f>
        <v>2275.2130000000002</v>
      </c>
      <c r="J9" s="6">
        <f>'Agency North'!K9+'Agency South'!K9</f>
        <v>5555.9755000000005</v>
      </c>
      <c r="K9" s="6">
        <f>'Agency North'!L9+'Agency South'!L9</f>
        <v>4704.2089999999998</v>
      </c>
      <c r="L9" s="6">
        <f>'Agency North'!M9+'Agency South'!M9</f>
        <v>7974.4080000000104</v>
      </c>
      <c r="M9" s="6">
        <f>'Agency North'!N9+'Agency South'!N9</f>
        <v>8764.4260000000104</v>
      </c>
      <c r="N9" s="6">
        <f>'Agency North'!O9+'Agency South'!O9</f>
        <v>1616.8400000000001</v>
      </c>
      <c r="O9" s="6">
        <f>'Agency North'!P9+'Agency South'!P9</f>
        <v>2068.085</v>
      </c>
      <c r="P9" s="6">
        <f>'Agency North'!Q9+'Agency South'!Q9</f>
        <v>5000.5460000000003</v>
      </c>
      <c r="Q9" s="6">
        <f>'Agency North'!R9+'Agency South'!R9</f>
        <v>3447.4809999999998</v>
      </c>
      <c r="R9" s="6">
        <f>'Agency North'!S9+'Agency South'!S9</f>
        <v>4656.9429999999993</v>
      </c>
      <c r="S9" s="6">
        <f>'Agency North'!T9+'Agency South'!T9</f>
        <v>5839.1910000000007</v>
      </c>
      <c r="T9" s="6">
        <f>'Agency North'!U9+'Agency South'!U9</f>
        <v>4157.2150000000001</v>
      </c>
      <c r="U9" s="6">
        <f>'Agency North'!V9+'Agency South'!V9</f>
        <v>3667.2645000000002</v>
      </c>
      <c r="V9" s="6">
        <f>'Agency North'!W9+'Agency South'!W9</f>
        <v>4619.116</v>
      </c>
      <c r="W9" s="6">
        <f>'Agency North'!X9+'Agency South'!X9</f>
        <v>3624.163</v>
      </c>
      <c r="X9" s="6">
        <f>'Agency North'!Y9+'Agency South'!Y9</f>
        <v>6912.0489999999991</v>
      </c>
      <c r="Y9" s="6">
        <f>'Agency North'!Z9+'Agency South'!Z9</f>
        <v>13800.907000000021</v>
      </c>
      <c r="Z9" s="22">
        <f>SUM(N9:INDEX(N9:Y9,$A$2))</f>
        <v>22629.086000000003</v>
      </c>
      <c r="AA9" s="22">
        <f t="shared" si="4"/>
        <v>8685.4710000000014</v>
      </c>
      <c r="AB9" s="22">
        <f t="shared" si="5"/>
        <v>13943.615</v>
      </c>
      <c r="AC9" s="22">
        <f t="shared" si="6"/>
        <v>12443.595499999999</v>
      </c>
      <c r="AD9" s="22">
        <f t="shared" si="7"/>
        <v>24337.119000000021</v>
      </c>
      <c r="AE9" s="22">
        <f>SUM(B9                                                               : INDEX(B9:M9,$A$2))</f>
        <v>14768.375499999998</v>
      </c>
      <c r="AF9" s="22">
        <f t="shared" si="8"/>
        <v>3559.3154999999997</v>
      </c>
      <c r="AG9" s="22">
        <f t="shared" si="9"/>
        <v>11209.060000000001</v>
      </c>
      <c r="AH9" s="22">
        <f t="shared" si="10"/>
        <v>12004.7065</v>
      </c>
      <c r="AI9" s="22">
        <f t="shared" si="11"/>
        <v>21443.04300000002</v>
      </c>
      <c r="AJ9" s="31">
        <f t="shared" si="12"/>
        <v>0.53226642970988958</v>
      </c>
      <c r="AK9" s="31">
        <f t="shared" si="0"/>
        <v>1.4402082366679778</v>
      </c>
      <c r="AL9" s="31">
        <f t="shared" si="1"/>
        <v>0.24395935073949082</v>
      </c>
      <c r="AM9" s="31">
        <f t="shared" si="1"/>
        <v>3.655974429695541E-2</v>
      </c>
      <c r="AN9" s="31">
        <f>AD9/SUM(K9:INDEX(K9:M9,MOD($A$2,3)))-1</f>
        <v>0.13496573224238739</v>
      </c>
      <c r="AO9" s="22">
        <f>'Agency North'!AP9+'Agency South'!AP9</f>
        <v>992.26800000000003</v>
      </c>
      <c r="AP9" s="22">
        <f>'Agency North'!AQ9+'Agency South'!AQ9</f>
        <v>1700.1190000000001</v>
      </c>
      <c r="AQ9" s="22">
        <f>'Agency North'!AR9+'Agency South'!AR9</f>
        <v>3432.09</v>
      </c>
      <c r="AR9" s="22">
        <f>'Agency North'!AS9+'Agency South'!AS9</f>
        <v>4899.13</v>
      </c>
      <c r="AS9" s="22">
        <f>'Agency North'!AT9+'Agency South'!AT9</f>
        <v>11450.16</v>
      </c>
      <c r="AT9" s="22">
        <f>'Agency North'!AU9+'Agency South'!AU9</f>
        <v>6582.3899999999994</v>
      </c>
      <c r="BA9" s="110">
        <f>SUM(AO9:INDEX(AO9:AQ9,IF($A$2&lt;3,$A$2,3)))</f>
        <v>6124.4770000000008</v>
      </c>
      <c r="BB9" s="110">
        <f>SUM(AR9:INDEX(AR9:AT9,IF(AND($A$2&gt;3,A7&lt;7),$A$2-3,0)))</f>
        <v>22931.68</v>
      </c>
      <c r="BC9" s="110">
        <f>SUM(AU9:INDEX(AU9:AW9,IF(AND($A$2&gt;6,$A$2&lt;10),$A$2-6,0)))</f>
        <v>0</v>
      </c>
      <c r="BD9" s="110">
        <f>SUM(AX9:INDEX(AX9:AZ9,IF($A$2&gt;9,$A$2-9,0)))</f>
        <v>0</v>
      </c>
      <c r="BE9" s="110">
        <f>SUM($AO9:INDEX(AO9:AZ9,$A$2))</f>
        <v>29056.156999999999</v>
      </c>
      <c r="BF9" s="122">
        <f t="shared" si="13"/>
        <v>0.61370822097424604</v>
      </c>
      <c r="BG9" s="111">
        <f t="shared" si="14"/>
        <v>0.82207404434537268</v>
      </c>
      <c r="BH9" s="111">
        <f t="shared" si="15"/>
        <v>0.68634305133879381</v>
      </c>
      <c r="BI9" s="111">
        <f t="shared" si="16"/>
        <v>1.421075272060963</v>
      </c>
      <c r="BJ9" s="111">
        <f t="shared" si="17"/>
        <v>2.4587288270438359</v>
      </c>
      <c r="BK9" s="111">
        <f t="shared" si="18"/>
        <v>1.1272777341929727</v>
      </c>
      <c r="BL9" s="111">
        <f t="shared" si="19"/>
        <v>0</v>
      </c>
      <c r="BM9" s="111">
        <f t="shared" si="20"/>
        <v>0</v>
      </c>
      <c r="BN9" s="111">
        <f t="shared" si="21"/>
        <v>0</v>
      </c>
      <c r="BO9" s="111">
        <f t="shared" si="22"/>
        <v>0</v>
      </c>
      <c r="BP9" s="111">
        <f t="shared" si="23"/>
        <v>0</v>
      </c>
      <c r="BQ9" s="111">
        <f t="shared" si="24"/>
        <v>0</v>
      </c>
      <c r="BR9" s="111">
        <f>BA9/SUM(N9:INDEX(N9:P9,IF($A$2&lt;3,$A$2,3)))</f>
        <v>0.70514045812829262</v>
      </c>
      <c r="BS9" s="111">
        <f>BB9/SUM(Q9:INDEX(Q9:S9,IF($A$2&lt;7,$A$2-3,3)))</f>
        <v>1.6446007724682588</v>
      </c>
      <c r="BT9" s="111">
        <f t="shared" si="3"/>
        <v>0</v>
      </c>
      <c r="BU9" s="111">
        <f t="shared" si="3"/>
        <v>0</v>
      </c>
      <c r="BV9" s="111">
        <f t="shared" si="25"/>
        <v>1.2840181437288274</v>
      </c>
    </row>
    <row r="10" spans="1:74" outlineLevel="1" x14ac:dyDescent="0.25">
      <c r="A10" t="s">
        <v>2</v>
      </c>
      <c r="B10" s="6">
        <f>'Agency North'!C10+'Agency South'!C10</f>
        <v>370.36799999999999</v>
      </c>
      <c r="C10" s="6">
        <f>'Agency North'!D10+'Agency South'!D10</f>
        <v>383.92399999999998</v>
      </c>
      <c r="D10" s="6">
        <f>'Agency North'!E10+'Agency South'!E10</f>
        <v>652.58399999999995</v>
      </c>
      <c r="E10" s="6">
        <f>'Agency North'!F10+'Agency South'!F10</f>
        <v>435.28000000000003</v>
      </c>
      <c r="F10" s="6">
        <f>'Agency North'!G10+'Agency South'!G10</f>
        <v>488.78949999999998</v>
      </c>
      <c r="G10" s="6">
        <f>'Agency North'!H10+'Agency South'!H10</f>
        <v>1118.5895</v>
      </c>
      <c r="H10" s="6">
        <f>'Agency North'!I10+'Agency South'!I10</f>
        <v>1025.4450000000002</v>
      </c>
      <c r="I10" s="6">
        <f>'Agency North'!J10+'Agency South'!J10</f>
        <v>1095.4749999999999</v>
      </c>
      <c r="J10" s="6">
        <f>'Agency North'!K10+'Agency South'!K10</f>
        <v>5113.8140000000003</v>
      </c>
      <c r="K10" s="6">
        <f>'Agency North'!L10+'Agency South'!L10</f>
        <v>-761.30449999999996</v>
      </c>
      <c r="L10" s="6">
        <f>'Agency North'!M10+'Agency South'!M10</f>
        <v>4491.8275000000003</v>
      </c>
      <c r="M10" s="6">
        <f>'Agency North'!N10+'Agency South'!N10</f>
        <v>6641.0084999999899</v>
      </c>
      <c r="N10" s="6">
        <f>'Agency North'!O10+'Agency South'!O10</f>
        <v>1390.241</v>
      </c>
      <c r="O10" s="6">
        <f>'Agency North'!P10+'Agency South'!P10</f>
        <v>2245.1</v>
      </c>
      <c r="P10" s="6">
        <f>'Agency North'!Q10+'Agency South'!Q10</f>
        <v>3288.703</v>
      </c>
      <c r="Q10" s="6">
        <f>'Agency North'!R10+'Agency South'!R10</f>
        <v>1626.6079999999999</v>
      </c>
      <c r="R10" s="6">
        <f>'Agency North'!S10+'Agency South'!S10</f>
        <v>2680.299</v>
      </c>
      <c r="S10" s="6">
        <f>'Agency North'!T10+'Agency South'!T10</f>
        <v>4180.3064999999997</v>
      </c>
      <c r="T10" s="6">
        <f>'Agency North'!U10+'Agency South'!U10</f>
        <v>2403.6120000000001</v>
      </c>
      <c r="U10" s="6">
        <f>'Agency North'!V10+'Agency South'!V10</f>
        <v>3551.4490000000005</v>
      </c>
      <c r="V10" s="6">
        <f>'Agency North'!W10+'Agency South'!W10</f>
        <v>4639.3344999999999</v>
      </c>
      <c r="W10" s="6">
        <f>'Agency North'!X10+'Agency South'!X10</f>
        <v>4941.2674999999999</v>
      </c>
      <c r="X10" s="6">
        <f>'Agency North'!Y10+'Agency South'!Y10</f>
        <v>4847.0514999999996</v>
      </c>
      <c r="Y10" s="6">
        <f>'Agency North'!Z10+'Agency South'!Z10</f>
        <v>12830.06100000002</v>
      </c>
      <c r="Z10" s="22">
        <f>SUM(N10:INDEX(N10:Y10,$A$2))</f>
        <v>15411.2575</v>
      </c>
      <c r="AA10" s="22">
        <f t="shared" si="4"/>
        <v>6924.0439999999999</v>
      </c>
      <c r="AB10" s="22">
        <f t="shared" si="5"/>
        <v>8487.2134999999998</v>
      </c>
      <c r="AC10" s="22">
        <f t="shared" si="6"/>
        <v>10594.395500000001</v>
      </c>
      <c r="AD10" s="22">
        <f t="shared" si="7"/>
        <v>22618.380000000019</v>
      </c>
      <c r="AE10" s="22">
        <f>SUM(B10                                                               : INDEX(B10:M10,$A$2))</f>
        <v>3449.5349999999999</v>
      </c>
      <c r="AF10" s="22">
        <f t="shared" si="8"/>
        <v>1406.8759999999997</v>
      </c>
      <c r="AG10" s="22">
        <f t="shared" si="9"/>
        <v>2042.6590000000001</v>
      </c>
      <c r="AH10" s="22">
        <f t="shared" si="10"/>
        <v>7234.7340000000004</v>
      </c>
      <c r="AI10" s="22">
        <f t="shared" si="11"/>
        <v>10371.53149999999</v>
      </c>
      <c r="AJ10" s="31">
        <f t="shared" si="12"/>
        <v>3.4676333186936787</v>
      </c>
      <c r="AK10" s="31">
        <f t="shared" si="0"/>
        <v>3.9215737563225197</v>
      </c>
      <c r="AL10" s="31">
        <f t="shared" si="1"/>
        <v>3.1549830392640175</v>
      </c>
      <c r="AM10" s="31">
        <f t="shared" si="1"/>
        <v>0.46437940911165487</v>
      </c>
      <c r="AN10" s="31">
        <f>AD10/SUM(K10:INDEX(K10:M10,MOD($A$2,3)))-1</f>
        <v>1.1808138942643178</v>
      </c>
      <c r="AO10" s="22">
        <f>'Agency North'!AP10+'Agency South'!AP10</f>
        <v>2906.8535000000002</v>
      </c>
      <c r="AP10" s="22">
        <f>'Agency North'!AQ10+'Agency South'!AQ10</f>
        <v>2951.9944999999998</v>
      </c>
      <c r="AQ10" s="22">
        <f>'Agency North'!AR10+'Agency South'!AR10</f>
        <v>4007.6600000000003</v>
      </c>
      <c r="AR10" s="22">
        <f>'Agency North'!AS10+'Agency South'!AS10</f>
        <v>4081.616</v>
      </c>
      <c r="AS10" s="22">
        <f>'Agency North'!AT10+'Agency South'!AT10</f>
        <v>3960.66</v>
      </c>
      <c r="AT10" s="22">
        <f>'Agency North'!AU10+'Agency South'!AU10</f>
        <v>4094.92</v>
      </c>
      <c r="BA10" s="110">
        <f>SUM(AO10:INDEX(AO10:AQ10,IF($A$2&lt;3,$A$2,3)))</f>
        <v>9866.5079999999998</v>
      </c>
      <c r="BB10" s="110">
        <f>SUM(AR10:INDEX(AR10:AT10,IF(AND($A$2&gt;3,A8&lt;7),$A$2-3,0)))</f>
        <v>12137.196</v>
      </c>
      <c r="BC10" s="110">
        <f>SUM(AU10:INDEX(AU10:AW10,IF(AND($A$2&gt;6,$A$2&lt;10),$A$2-6,0)))</f>
        <v>0</v>
      </c>
      <c r="BD10" s="110">
        <f>SUM(AX10:INDEX(AX10:AZ10,IF($A$2&gt;9,$A$2-9,0)))</f>
        <v>0</v>
      </c>
      <c r="BE10" s="110">
        <f>SUM($AO10:INDEX(AO10:AZ10,$A$2))</f>
        <v>22003.703999999998</v>
      </c>
      <c r="BF10" s="122">
        <f t="shared" si="13"/>
        <v>2.0908989880171855</v>
      </c>
      <c r="BG10" s="111">
        <f t="shared" si="14"/>
        <v>1.314861030689056</v>
      </c>
      <c r="BH10" s="111">
        <f t="shared" si="15"/>
        <v>1.2186141466711955</v>
      </c>
      <c r="BI10" s="111">
        <f t="shared" si="16"/>
        <v>2.5092806625812734</v>
      </c>
      <c r="BJ10" s="111">
        <f t="shared" si="17"/>
        <v>1.4776933468989839</v>
      </c>
      <c r="BK10" s="111">
        <f t="shared" si="18"/>
        <v>0.97957410539155454</v>
      </c>
      <c r="BL10" s="111">
        <f t="shared" si="19"/>
        <v>0</v>
      </c>
      <c r="BM10" s="111">
        <f t="shared" si="20"/>
        <v>0</v>
      </c>
      <c r="BN10" s="111">
        <f t="shared" si="21"/>
        <v>0</v>
      </c>
      <c r="BO10" s="111">
        <f t="shared" si="22"/>
        <v>0</v>
      </c>
      <c r="BP10" s="111">
        <f t="shared" si="23"/>
        <v>0</v>
      </c>
      <c r="BQ10" s="111">
        <f t="shared" si="24"/>
        <v>0</v>
      </c>
      <c r="BR10" s="111">
        <f>BA10/SUM(N10:INDEX(N10:P10,IF($A$2&lt;3,$A$2,3)))</f>
        <v>1.4249632151384364</v>
      </c>
      <c r="BS10" s="111">
        <f>BB10/SUM(Q10:INDEX(Q10:S10,IF($A$2&lt;7,$A$2-3,3)))</f>
        <v>1.4300566375524781</v>
      </c>
      <c r="BT10" s="111">
        <f t="shared" si="3"/>
        <v>0</v>
      </c>
      <c r="BU10" s="111">
        <f t="shared" si="3"/>
        <v>0</v>
      </c>
      <c r="BV10" s="111">
        <f t="shared" si="25"/>
        <v>1.4277682401971414</v>
      </c>
    </row>
    <row r="11" spans="1:74" outlineLevel="1" x14ac:dyDescent="0.25">
      <c r="A11" s="135" t="s">
        <v>136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31"/>
      <c r="AK11" s="31"/>
      <c r="AL11" s="31"/>
      <c r="AM11" s="31"/>
      <c r="AN11" s="31"/>
      <c r="AO11" s="22"/>
      <c r="AP11" s="22">
        <f>'Agency North'!AQ11+'Agency South'!AQ11</f>
        <v>1616.0350000000001</v>
      </c>
      <c r="AQ11" s="22">
        <f>'Agency North'!AR11+'Agency South'!AR11</f>
        <v>1409.23</v>
      </c>
      <c r="AR11" s="22">
        <f>'Agency North'!AS11+'Agency South'!AS11</f>
        <v>3009.7334999999998</v>
      </c>
      <c r="AS11" s="22">
        <f>'Agency North'!AT11+'Agency South'!AT11</f>
        <v>1377.6</v>
      </c>
      <c r="AT11" s="22">
        <f>'Agency North'!AU11+'Agency South'!AU11</f>
        <v>909.17</v>
      </c>
      <c r="BA11" s="110">
        <f>SUM(AO11:INDEX(AO11:AQ11,IF($A$2&lt;3,$A$2,3)))</f>
        <v>3025.2650000000003</v>
      </c>
      <c r="BB11" s="110">
        <f>SUM(AR11:INDEX(AR11:AT11,IF(AND($A$2&gt;3,A9&lt;7),$A$2-3,0)))</f>
        <v>5296.5034999999998</v>
      </c>
      <c r="BC11" s="110"/>
      <c r="BD11" s="110"/>
      <c r="BE11" s="110">
        <f>SUM($AO11:INDEX(AO11:AZ11,$A$2))</f>
        <v>8321.7685000000001</v>
      </c>
      <c r="BF11" s="122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</row>
    <row r="12" spans="1:74" s="17" customFormat="1" x14ac:dyDescent="0.25">
      <c r="A12" s="1" t="s">
        <v>3</v>
      </c>
      <c r="B12" s="7">
        <f>SUM(B4:B10)</f>
        <v>10417.638999999999</v>
      </c>
      <c r="C12" s="7">
        <f t="shared" ref="C12" si="26">SUM(C4:C10)</f>
        <v>9049.0069999999978</v>
      </c>
      <c r="D12" s="7">
        <f t="shared" ref="D12" si="27">SUM(D4:D10)</f>
        <v>19003.816999999999</v>
      </c>
      <c r="E12" s="7">
        <f t="shared" ref="E12" si="28">SUM(E4:E10)</f>
        <v>23838.465999999997</v>
      </c>
      <c r="F12" s="7">
        <f t="shared" ref="F12" si="29">SUM(F4:F10)</f>
        <v>18586.255000000001</v>
      </c>
      <c r="G12" s="7">
        <f t="shared" ref="G12" si="30">SUM(G4:G10)</f>
        <v>27305.806999999993</v>
      </c>
      <c r="H12" s="7">
        <f t="shared" ref="H12" si="31">SUM(H4:H10)</f>
        <v>29199.373999999996</v>
      </c>
      <c r="I12" s="7">
        <f t="shared" ref="I12" si="32">SUM(I4:I10)</f>
        <v>16805.392</v>
      </c>
      <c r="J12" s="7">
        <f t="shared" ref="J12" si="33">SUM(J4:J10)</f>
        <v>38876.936999999991</v>
      </c>
      <c r="K12" s="7">
        <f>SUM(K4:K10)</f>
        <v>25749.087999999992</v>
      </c>
      <c r="L12" s="7">
        <f t="shared" ref="L12" si="34">SUM(L4:L10)</f>
        <v>42738.083000000042</v>
      </c>
      <c r="M12" s="7">
        <f t="shared" ref="M12" si="35">SUM(M4:M10)</f>
        <v>58359.96899999999</v>
      </c>
      <c r="N12" s="7">
        <f t="shared" ref="N12" si="36">SUM(N4:N10)</f>
        <v>12838.284999999998</v>
      </c>
      <c r="O12" s="7">
        <f t="shared" ref="O12" si="37">SUM(O4:O10)</f>
        <v>13773.312999999971</v>
      </c>
      <c r="P12" s="7">
        <f t="shared" ref="P12" si="38">SUM(P4:P10)</f>
        <v>34185.045999999995</v>
      </c>
      <c r="Q12" s="7">
        <f t="shared" ref="Q12" si="39">SUM(Q4:Q10)</f>
        <v>30847.053000000011</v>
      </c>
      <c r="R12" s="7">
        <f t="shared" ref="R12" si="40">SUM(R4:R10)</f>
        <v>28153.600999999995</v>
      </c>
      <c r="S12" s="7">
        <f t="shared" ref="S12" si="41">SUM(S4:S10)</f>
        <v>42170.820000000072</v>
      </c>
      <c r="T12" s="34">
        <f t="shared" ref="T12" si="42">SUM(T4:T10)</f>
        <v>30013.258000000013</v>
      </c>
      <c r="U12" s="7">
        <f t="shared" ref="U12" si="43">SUM(U4:U10)</f>
        <v>31855.821000000029</v>
      </c>
      <c r="V12" s="7">
        <f t="shared" ref="V12" si="44">SUM(V4:V10)</f>
        <v>49057.181000000062</v>
      </c>
      <c r="W12" s="7">
        <f t="shared" ref="W12" si="45">SUM(W4:W10)</f>
        <v>40118.116000000016</v>
      </c>
      <c r="X12" s="7">
        <f t="shared" ref="X12" si="46">SUM(X4:X10)</f>
        <v>51027.211000000083</v>
      </c>
      <c r="Y12" s="7">
        <f t="shared" ref="Y12:AD12" si="47">SUM(Y4:Y10)</f>
        <v>96296.744000000326</v>
      </c>
      <c r="Z12" s="7">
        <f t="shared" si="47"/>
        <v>161968.11800000005</v>
      </c>
      <c r="AA12" s="7">
        <f t="shared" si="47"/>
        <v>60796.643999999964</v>
      </c>
      <c r="AB12" s="7">
        <f t="shared" si="47"/>
        <v>101171.47400000009</v>
      </c>
      <c r="AC12" s="7">
        <f t="shared" si="47"/>
        <v>110926.2600000001</v>
      </c>
      <c r="AD12" s="7">
        <f t="shared" si="47"/>
        <v>187442.0710000004</v>
      </c>
      <c r="AE12" s="7">
        <f>SUM(AE4:AE10)</f>
        <v>108200.99099999998</v>
      </c>
      <c r="AF12" s="7">
        <f t="shared" ref="AF12:AI12" si="48">SUM(AF4:AF10)</f>
        <v>38470.462999999996</v>
      </c>
      <c r="AG12" s="7">
        <f t="shared" si="48"/>
        <v>69730.527999999991</v>
      </c>
      <c r="AH12" s="7">
        <f t="shared" si="48"/>
        <v>84881.70299999998</v>
      </c>
      <c r="AI12" s="7">
        <f t="shared" si="48"/>
        <v>126847.14000000001</v>
      </c>
      <c r="AJ12" s="32">
        <f>(Z12+Z13*0.1)/(AE12+AE13*0.1)-1</f>
        <v>0.49200026810802777</v>
      </c>
      <c r="AK12" s="32">
        <f t="shared" si="0"/>
        <v>0.58034604366471942</v>
      </c>
      <c r="AL12" s="32">
        <f t="shared" si="1"/>
        <v>0.45089212575588267</v>
      </c>
      <c r="AM12" s="31">
        <f t="shared" si="1"/>
        <v>0.30683358226212931</v>
      </c>
      <c r="AN12" s="31">
        <f>AD12/SUM(K12:INDEX(K12:M12,MOD($A$2,3)))-1</f>
        <v>0.47770041169237554</v>
      </c>
      <c r="AO12" s="119">
        <f t="shared" ref="AO12" si="49">SUM(AO4:AO10)</f>
        <v>25630.201000000001</v>
      </c>
      <c r="AP12" s="119">
        <f>SUM(AP4:AP11)</f>
        <v>40963.500000000036</v>
      </c>
      <c r="AQ12" s="119">
        <f>SUM(AQ4:AQ11)</f>
        <v>57343.9</v>
      </c>
      <c r="AR12" s="119">
        <f>SUM(AR4:AR11)</f>
        <v>51205.222000000038</v>
      </c>
      <c r="AS12" s="119">
        <f>SUM(AS4:AS11)</f>
        <v>53142.409999999996</v>
      </c>
      <c r="AT12" s="119">
        <f>SUM(AT4:AT11)</f>
        <v>58123.48</v>
      </c>
      <c r="AU12" s="37"/>
      <c r="AV12" s="37"/>
      <c r="AW12" s="37"/>
      <c r="AX12" s="37"/>
      <c r="AY12" s="37"/>
      <c r="AZ12" s="37"/>
      <c r="BA12" s="116">
        <f>SUM(AO12:INDEX(AO12:AQ12,IF($A$2&lt;3,$A$2,3)))</f>
        <v>123937.60100000002</v>
      </c>
      <c r="BB12" s="116">
        <f>SUM(AR12:INDEX(AR12:AT12,IF(AND($A$2&gt;3,A9&lt;7),$A$2-3,0)))</f>
        <v>162471.11200000005</v>
      </c>
      <c r="BC12" s="116">
        <f>SUM(AU12:INDEX(AU12:AW12,IF(AND($A$2&gt;6,$A$2&lt;10),$A$2-6,0)))</f>
        <v>0</v>
      </c>
      <c r="BD12" s="116">
        <f>SUM(AX12:INDEX(AX12:AZ12,IF($A$2&gt;9,$A$2-9,0)))</f>
        <v>0</v>
      </c>
      <c r="BE12" s="116">
        <f>SUM($AO12:INDEX(AO12:AZ12,$A$2))</f>
        <v>286408.71300000005</v>
      </c>
      <c r="BF12" s="123">
        <f t="shared" si="13"/>
        <v>1.9963882247512035</v>
      </c>
      <c r="BG12" s="118">
        <f t="shared" si="14"/>
        <v>2.9741210411757959</v>
      </c>
      <c r="BH12" s="118">
        <f t="shared" si="15"/>
        <v>1.6774556921760471</v>
      </c>
      <c r="BI12" s="118">
        <f t="shared" si="16"/>
        <v>1.6599712782935867</v>
      </c>
      <c r="BJ12" s="118">
        <f t="shared" si="17"/>
        <v>1.8875883763501515</v>
      </c>
      <c r="BK12" s="118">
        <f t="shared" si="18"/>
        <v>1.3782866920776002</v>
      </c>
      <c r="BL12" s="118">
        <f t="shared" si="19"/>
        <v>0</v>
      </c>
      <c r="BM12" s="118">
        <f t="shared" si="20"/>
        <v>0</v>
      </c>
      <c r="BN12" s="118">
        <f t="shared" si="21"/>
        <v>0</v>
      </c>
      <c r="BO12" s="118">
        <f t="shared" si="22"/>
        <v>0</v>
      </c>
      <c r="BP12" s="118">
        <f t="shared" si="23"/>
        <v>0</v>
      </c>
      <c r="BQ12" s="118">
        <f t="shared" si="24"/>
        <v>0</v>
      </c>
      <c r="BR12" s="118">
        <f>BA12/SUM(N12:INDEX(N12:P12,IF($A$2&lt;3,$A$2,3)))</f>
        <v>2.0385599080107135</v>
      </c>
      <c r="BS12" s="111">
        <f>BB12/SUM(Q12:INDEX(Q12:S12,IF($A$2&lt;7,$A$2-3,3)))</f>
        <v>1.605898437340153</v>
      </c>
      <c r="BT12" s="118">
        <f t="shared" si="3"/>
        <v>0</v>
      </c>
      <c r="BU12" s="118">
        <f t="shared" si="3"/>
        <v>0</v>
      </c>
      <c r="BV12" s="118">
        <f t="shared" si="25"/>
        <v>1.7683030249200029</v>
      </c>
    </row>
    <row r="13" spans="1:74" x14ac:dyDescent="0.25">
      <c r="A13" s="68" t="s">
        <v>63</v>
      </c>
      <c r="B13" s="69">
        <f>'Agency North'!C13+'Agency South'!C13</f>
        <v>0</v>
      </c>
      <c r="C13" s="69">
        <f>'Agency North'!D13+'Agency South'!D13</f>
        <v>0</v>
      </c>
      <c r="D13" s="69">
        <f>'Agency North'!E13+'Agency South'!E13</f>
        <v>892.67700000000013</v>
      </c>
      <c r="E13" s="69">
        <f>'Agency North'!F13+'Agency South'!F13</f>
        <v>1006.6420000000001</v>
      </c>
      <c r="F13" s="69">
        <f>'Agency North'!G13+'Agency South'!G13</f>
        <v>212.9</v>
      </c>
      <c r="G13" s="69">
        <f>'Agency North'!H13+'Agency South'!H13</f>
        <v>18522.962</v>
      </c>
      <c r="H13" s="69">
        <f>'Agency North'!I13+'Agency South'!I13</f>
        <v>5557.143</v>
      </c>
      <c r="I13" s="69">
        <f>'Agency North'!J13+'Agency South'!J13</f>
        <v>6146.3476000000001</v>
      </c>
      <c r="J13" s="69">
        <f>'Agency North'!K13+'Agency South'!K13</f>
        <v>10945.637999999999</v>
      </c>
      <c r="K13" s="69">
        <f>'Agency North'!L13+'Agency South'!L13</f>
        <v>4640.6184000000003</v>
      </c>
      <c r="L13" s="69">
        <f>'Agency North'!M13+'Agency South'!M13</f>
        <v>3677.877</v>
      </c>
      <c r="M13" s="69">
        <f>'Agency North'!N13+'Agency South'!N13</f>
        <v>4544.2690000000002</v>
      </c>
      <c r="N13" s="69">
        <f>'Agency North'!O13+'Agency South'!O13</f>
        <v>5839.7939999999999</v>
      </c>
      <c r="O13" s="69">
        <f>'Agency North'!P13+'Agency South'!P13</f>
        <v>2104.6480000000001</v>
      </c>
      <c r="P13" s="69">
        <f>'Agency North'!Q13+'Agency South'!Q13</f>
        <v>1784.8430000000001</v>
      </c>
      <c r="Q13" s="69">
        <f>'Agency North'!R13+'Agency South'!R13</f>
        <v>1826.8620000000001</v>
      </c>
      <c r="R13" s="69">
        <f>'Agency North'!S13+'Agency South'!S13</f>
        <v>9448.509</v>
      </c>
      <c r="S13" s="69">
        <f>'Agency North'!T13+'Agency South'!T13</f>
        <v>4460.9354000000003</v>
      </c>
      <c r="T13" s="69">
        <f>'Agency North'!U13+'Agency South'!U13</f>
        <v>6359.2707</v>
      </c>
      <c r="U13" s="69">
        <f>'Agency North'!V13+'Agency South'!V13</f>
        <v>5053.2380000000003</v>
      </c>
      <c r="V13" s="69">
        <f>'Agency North'!W13+'Agency South'!W13</f>
        <v>5068.1279999999997</v>
      </c>
      <c r="W13" s="69">
        <f>'Agency North'!X13+'Agency South'!X13</f>
        <v>8016.0464999999995</v>
      </c>
      <c r="X13" s="69">
        <f>'Agency North'!Y13+'Agency South'!Y13</f>
        <v>18397.211599999999</v>
      </c>
      <c r="Y13" s="69">
        <f>'Agency North'!Z13+'Agency South'!Z13</f>
        <v>7254.5613999999996</v>
      </c>
      <c r="Z13" s="22">
        <f>SUM(N13:INDEX(N13:Y13,$A$2))</f>
        <v>25465.591400000005</v>
      </c>
      <c r="AA13" s="22">
        <f t="shared" ref="AA13" si="50">SUM(N13:P13)</f>
        <v>9729.2849999999999</v>
      </c>
      <c r="AB13" s="22">
        <f t="shared" ref="AB13" si="51">SUM(Q13:S13)</f>
        <v>15736.306399999999</v>
      </c>
      <c r="AC13" s="22">
        <f t="shared" ref="AC13" si="52">SUM(T13:V13)</f>
        <v>16480.636699999999</v>
      </c>
      <c r="AD13" s="22">
        <f t="shared" ref="AD13" si="53">SUM(W13:Y13)</f>
        <v>33667.819499999998</v>
      </c>
      <c r="AE13" s="22">
        <f>SUM(B13                                                               : INDEX(B13:M13,$A$2))</f>
        <v>20635.181</v>
      </c>
      <c r="AF13" s="22">
        <f t="shared" ref="AF13" si="54">SUM(B13:D13)</f>
        <v>892.67700000000013</v>
      </c>
      <c r="AG13" s="22">
        <f t="shared" ref="AG13" si="55">SUM(E13:G13)</f>
        <v>19742.504000000001</v>
      </c>
      <c r="AH13" s="22">
        <f>SUM(H13:INDEX(H13:J13,MOD($A$2,3)))</f>
        <v>22649.1286</v>
      </c>
      <c r="AI13" s="22">
        <f t="shared" ref="AI13" si="56">SUM(K13:M13)</f>
        <v>12862.7644</v>
      </c>
      <c r="AJ13" s="31">
        <f t="shared" ref="AJ13:AJ14" si="57">Z13/AE13-1</f>
        <v>0.23408616575740249</v>
      </c>
      <c r="AK13" s="31">
        <f t="shared" ref="AK13" si="58">AA13/AF13-1</f>
        <v>9.8989981818731732</v>
      </c>
      <c r="AL13" s="31">
        <f t="shared" ref="AL13" si="59">AB13/AG13-1</f>
        <v>-0.20292246616741227</v>
      </c>
      <c r="AM13" s="31">
        <f t="shared" si="1"/>
        <v>-0.27235007619675045</v>
      </c>
      <c r="AN13" s="31">
        <f>AD13/SUM(K13:INDEX(K13:M13,MOD($A$2,3)))-1</f>
        <v>1.617463746751048</v>
      </c>
      <c r="AO13" s="69">
        <f>'Agency North'!AP13+'Agency South'!AP13</f>
        <v>10576.017400000001</v>
      </c>
      <c r="AP13" s="69">
        <f>'Agency North'!AQ13+'Agency South'!AQ13</f>
        <v>7495.1930000000002</v>
      </c>
      <c r="AQ13" s="69">
        <f>'Agency North'!AR13+'Agency South'!AR13</f>
        <v>11609.67</v>
      </c>
      <c r="AR13" s="69">
        <f>'Agency North'!AS13+'Agency South'!AS13</f>
        <v>2523.703</v>
      </c>
      <c r="AS13" s="69">
        <f>'Agency North'!AT13+'Agency South'!AT13</f>
        <v>12704.179999999998</v>
      </c>
      <c r="AT13" s="69">
        <f>'Agency North'!AU13+'Agency South'!AU13</f>
        <v>13230.939999999999</v>
      </c>
      <c r="BA13" s="110">
        <f>SUM(AO13:INDEX(AO13:AQ13,IF($A$2&lt;3,$A$2,3)))</f>
        <v>29680.880400000002</v>
      </c>
      <c r="BB13" s="110">
        <f>SUM(AR13:INDEX(AR13:AT13,IF(AND($A$2&gt;3,A10&lt;7),$A$2-3,0)))</f>
        <v>28458.822999999997</v>
      </c>
      <c r="BC13" s="110">
        <f>SUM(AU13:INDEX(AU13:AW13,IF(AND($A$2&gt;6,$A$2&lt;10),$A$2-6,0)))</f>
        <v>0</v>
      </c>
      <c r="BD13" s="110">
        <f>SUM(AX13:INDEX(AX13:AZ13,IF($A$2&gt;9,$A$2-9,0)))</f>
        <v>0</v>
      </c>
      <c r="BE13" s="110">
        <f>SUM($AO13:INDEX(AO13:AZ13,$A$2))</f>
        <v>58139.703399999999</v>
      </c>
      <c r="BF13" s="122">
        <f t="shared" si="13"/>
        <v>1.8110257656348838</v>
      </c>
      <c r="BG13" s="111">
        <f t="shared" si="14"/>
        <v>3.5612572743755724</v>
      </c>
      <c r="BH13" s="111">
        <f t="shared" si="15"/>
        <v>6.5045889190253705</v>
      </c>
      <c r="BI13" s="111">
        <f t="shared" si="16"/>
        <v>1.381441510086695</v>
      </c>
      <c r="BJ13" s="111">
        <f t="shared" si="17"/>
        <v>1.3445698151951804</v>
      </c>
      <c r="BK13" s="111">
        <f t="shared" si="18"/>
        <v>2.9659564225027779</v>
      </c>
      <c r="BL13" s="111">
        <f t="shared" si="19"/>
        <v>0</v>
      </c>
      <c r="BM13" s="111">
        <f t="shared" si="20"/>
        <v>0</v>
      </c>
      <c r="BN13" s="111">
        <f t="shared" si="21"/>
        <v>0</v>
      </c>
      <c r="BO13" s="111">
        <f t="shared" si="22"/>
        <v>0</v>
      </c>
      <c r="BP13" s="111">
        <f t="shared" si="23"/>
        <v>0</v>
      </c>
      <c r="BQ13" s="111">
        <f t="shared" si="24"/>
        <v>0</v>
      </c>
      <c r="BR13" s="111">
        <f>BA13/SUM(N13:INDEX(N13:P13,IF($A$2&lt;3,$A$2,3)))</f>
        <v>3.0506743712410525</v>
      </c>
      <c r="BS13" s="111">
        <f>BB13/SUM(Q13:INDEX(Q13:S13,IF($A$2&lt;7,$A$2-3,3)))</f>
        <v>1.808481754015669</v>
      </c>
      <c r="BT13" s="111">
        <f t="shared" si="3"/>
        <v>0</v>
      </c>
      <c r="BU13" s="111">
        <f t="shared" si="3"/>
        <v>0</v>
      </c>
      <c r="BV13" s="111">
        <f t="shared" si="25"/>
        <v>2.283069043509431</v>
      </c>
    </row>
    <row r="14" spans="1:74" x14ac:dyDescent="0.25">
      <c r="B14" s="6">
        <f t="shared" ref="B14:I14" si="60">B12+B13*0.1</f>
        <v>10417.638999999999</v>
      </c>
      <c r="C14" s="6">
        <f t="shared" si="60"/>
        <v>9049.0069999999978</v>
      </c>
      <c r="D14" s="6">
        <f t="shared" si="60"/>
        <v>19093.084699999999</v>
      </c>
      <c r="E14" s="6">
        <f t="shared" si="60"/>
        <v>23939.130199999996</v>
      </c>
      <c r="F14" s="6">
        <f t="shared" si="60"/>
        <v>18607.545000000002</v>
      </c>
      <c r="G14" s="6">
        <f t="shared" si="60"/>
        <v>29158.103199999994</v>
      </c>
      <c r="H14" s="6">
        <f t="shared" si="60"/>
        <v>29755.088299999996</v>
      </c>
      <c r="I14" s="6">
        <f t="shared" si="60"/>
        <v>17420.026760000001</v>
      </c>
      <c r="J14" s="6">
        <f>J12+J13*0.1</f>
        <v>39971.500799999994</v>
      </c>
      <c r="K14" s="6">
        <f>K12+K13*0.1</f>
        <v>26213.149839999991</v>
      </c>
      <c r="L14" s="6">
        <f t="shared" ref="L14:U14" si="61">L12+L13*0.1</f>
        <v>43105.870700000043</v>
      </c>
      <c r="M14" s="6">
        <f t="shared" si="61"/>
        <v>58814.395899999989</v>
      </c>
      <c r="N14" s="6">
        <f t="shared" si="61"/>
        <v>13422.264399999998</v>
      </c>
      <c r="O14" s="6">
        <f t="shared" si="61"/>
        <v>13983.777799999971</v>
      </c>
      <c r="P14" s="6">
        <f t="shared" si="61"/>
        <v>34363.530299999991</v>
      </c>
      <c r="Q14" s="6">
        <f t="shared" si="61"/>
        <v>31029.739200000011</v>
      </c>
      <c r="R14" s="6">
        <f t="shared" si="61"/>
        <v>29098.451899999996</v>
      </c>
      <c r="S14" s="6">
        <f t="shared" si="61"/>
        <v>42616.913540000074</v>
      </c>
      <c r="T14" s="6">
        <f t="shared" si="61"/>
        <v>30649.185070000014</v>
      </c>
      <c r="U14" s="6">
        <f t="shared" si="61"/>
        <v>32361.144800000027</v>
      </c>
      <c r="V14" s="6">
        <f>V12+V13*0.1</f>
        <v>49563.993800000062</v>
      </c>
      <c r="W14" s="6">
        <f>W12+W13*0.1</f>
        <v>40919.720650000017</v>
      </c>
      <c r="X14" s="6">
        <f>X12+X13*0.1</f>
        <v>52866.932160000084</v>
      </c>
      <c r="Y14" s="6">
        <f>Y12+Y13*0.1</f>
        <v>97022.200140000321</v>
      </c>
      <c r="Z14" s="6">
        <f t="shared" ref="Z14" si="62">Z12+Z13*0.1</f>
        <v>164514.67714000004</v>
      </c>
      <c r="AA14" s="6">
        <f t="shared" ref="AA14:AB14" si="63">AA12+AA13*0.1</f>
        <v>61769.572499999966</v>
      </c>
      <c r="AB14" s="6">
        <f t="shared" si="63"/>
        <v>102745.10464000009</v>
      </c>
      <c r="AC14" s="6">
        <f>AC12+AC13*0.1</f>
        <v>112574.3236700001</v>
      </c>
      <c r="AD14" s="6">
        <f>AD12+AD13*0.1</f>
        <v>190808.85295000041</v>
      </c>
      <c r="AE14" s="6">
        <f>AE12+AE13*0.1</f>
        <v>110264.50909999998</v>
      </c>
      <c r="AF14" s="6">
        <f t="shared" ref="AF14:AI14" si="64">AF12+AF13*0.1</f>
        <v>38559.730699999993</v>
      </c>
      <c r="AG14" s="6">
        <f t="shared" si="64"/>
        <v>71704.778399999996</v>
      </c>
      <c r="AH14" s="6">
        <f t="shared" si="64"/>
        <v>87146.615859999976</v>
      </c>
      <c r="AI14" s="6">
        <f t="shared" si="64"/>
        <v>128133.41644000002</v>
      </c>
      <c r="AJ14" s="31">
        <f t="shared" si="57"/>
        <v>0.49200026810802777</v>
      </c>
      <c r="AO14" s="6">
        <f>AO12+AO13*0.1</f>
        <v>26687.802739999999</v>
      </c>
      <c r="AP14" s="6">
        <f>AP12+AP13*0.1</f>
        <v>41713.019300000036</v>
      </c>
      <c r="AQ14" s="6">
        <f>AQ12+AQ13*0.1</f>
        <v>58504.866999999998</v>
      </c>
      <c r="AR14" s="69">
        <f>'Agency North'!AS14+'Agency South'!AS14</f>
        <v>51457.592300000048</v>
      </c>
      <c r="AS14" s="69">
        <f>'Agency North'!AT14+'Agency South'!AT14</f>
        <v>54412.827999999994</v>
      </c>
      <c r="AT14" s="69">
        <f>'Agency North'!AU14+'Agency South'!AU14</f>
        <v>59446.574000000001</v>
      </c>
      <c r="BA14" s="110">
        <f>SUM(AO14:INDEX(AO14:AQ14,IF($A$2&lt;3,$A$2,3)))</f>
        <v>126905.68904000003</v>
      </c>
      <c r="BB14" s="110">
        <f>SUM(AR14:INDEX(AR14:AT14,IF(AND($A$2&gt;3,A12&lt;7),$A$2-3,0)))</f>
        <v>165316.99430000005</v>
      </c>
      <c r="BC14" s="110">
        <f>SUM(AU14:INDEX(AU14:AW14,IF(AND($A$2&gt;6,$A$2&lt;10),$A$2-6,0)))</f>
        <v>0</v>
      </c>
      <c r="BD14" s="110">
        <f>SUM(AX14:INDEX(AX14:AZ14,IF($A$2&gt;9,$A$2-9,0)))</f>
        <v>0</v>
      </c>
      <c r="BE14" s="110">
        <f>SUM($AO14:INDEX(AO14:AZ14,$A$2))</f>
        <v>292222.68334000011</v>
      </c>
      <c r="BF14" s="122">
        <f t="shared" si="13"/>
        <v>1.9883234262618164</v>
      </c>
      <c r="BG14" s="111">
        <f t="shared" si="14"/>
        <v>2.9829578170213864</v>
      </c>
      <c r="BH14" s="111">
        <f t="shared" si="15"/>
        <v>1.7025278395217738</v>
      </c>
      <c r="BI14" s="111">
        <f t="shared" si="16"/>
        <v>1.6583314467560859</v>
      </c>
      <c r="BJ14" s="111">
        <f t="shared" si="17"/>
        <v>1.8699561126824071</v>
      </c>
      <c r="BK14" s="111">
        <f t="shared" si="18"/>
        <v>1.3949056621428877</v>
      </c>
      <c r="BL14" s="111">
        <f t="shared" si="19"/>
        <v>0</v>
      </c>
      <c r="BM14" s="111">
        <f t="shared" si="20"/>
        <v>0</v>
      </c>
      <c r="BN14" s="111">
        <f t="shared" si="21"/>
        <v>0</v>
      </c>
      <c r="BO14" s="111">
        <f t="shared" si="22"/>
        <v>0</v>
      </c>
      <c r="BP14" s="111">
        <f t="shared" si="23"/>
        <v>0</v>
      </c>
      <c r="BQ14" s="111">
        <f t="shared" si="24"/>
        <v>0</v>
      </c>
      <c r="BR14" s="111">
        <f>BA14/SUM(N14:INDEX(N14:P14,IF($A$2&lt;3,$A$2,3)))</f>
        <v>2.0545016567825543</v>
      </c>
      <c r="BS14" s="111">
        <f>BB14/SUM(Q14:INDEX(Q14:S14,IF($A$2&lt;7,$A$2-3,3)))</f>
        <v>1.6090011770316486</v>
      </c>
      <c r="BT14" s="111"/>
      <c r="BU14" s="111"/>
      <c r="BV14" s="111">
        <f>BE14/Z14</f>
        <v>1.7762712021816878</v>
      </c>
    </row>
    <row r="15" spans="1:74" s="17" customFormat="1" x14ac:dyDescent="0.25">
      <c r="A15" s="2" t="s">
        <v>9</v>
      </c>
      <c r="B15" s="3">
        <f t="shared" ref="B15:Y15" si="65">B3</f>
        <v>42005</v>
      </c>
      <c r="C15" s="3">
        <f t="shared" si="65"/>
        <v>42036</v>
      </c>
      <c r="D15" s="3">
        <f t="shared" si="65"/>
        <v>42064</v>
      </c>
      <c r="E15" s="3">
        <f t="shared" si="65"/>
        <v>42095</v>
      </c>
      <c r="F15" s="3">
        <f t="shared" si="65"/>
        <v>42125</v>
      </c>
      <c r="G15" s="3">
        <f t="shared" si="65"/>
        <v>42156</v>
      </c>
      <c r="H15" s="3">
        <f t="shared" si="65"/>
        <v>42186</v>
      </c>
      <c r="I15" s="3">
        <f t="shared" si="65"/>
        <v>42217</v>
      </c>
      <c r="J15" s="3">
        <f t="shared" si="65"/>
        <v>42248</v>
      </c>
      <c r="K15" s="3">
        <f t="shared" si="65"/>
        <v>42278</v>
      </c>
      <c r="L15" s="3">
        <f t="shared" si="65"/>
        <v>42309</v>
      </c>
      <c r="M15" s="3">
        <f t="shared" si="65"/>
        <v>42339</v>
      </c>
      <c r="N15" s="3">
        <f t="shared" si="65"/>
        <v>42370</v>
      </c>
      <c r="O15" s="3">
        <f t="shared" si="65"/>
        <v>42401</v>
      </c>
      <c r="P15" s="3">
        <f t="shared" si="65"/>
        <v>42430</v>
      </c>
      <c r="Q15" s="3">
        <f t="shared" si="65"/>
        <v>42461</v>
      </c>
      <c r="R15" s="3">
        <f t="shared" si="65"/>
        <v>42491</v>
      </c>
      <c r="S15" s="3">
        <f t="shared" si="65"/>
        <v>42522</v>
      </c>
      <c r="T15" s="3">
        <f t="shared" si="65"/>
        <v>42552</v>
      </c>
      <c r="U15" s="3">
        <f t="shared" si="65"/>
        <v>42583</v>
      </c>
      <c r="V15" s="3">
        <f t="shared" si="65"/>
        <v>42614</v>
      </c>
      <c r="W15" s="3">
        <f t="shared" si="65"/>
        <v>42644</v>
      </c>
      <c r="X15" s="3">
        <f t="shared" si="65"/>
        <v>42675</v>
      </c>
      <c r="Y15" s="3">
        <f t="shared" si="65"/>
        <v>42705</v>
      </c>
      <c r="Z15" s="29" t="str">
        <f>Z3</f>
        <v>YTD 6/16</v>
      </c>
      <c r="AA15" s="29" t="s">
        <v>19</v>
      </c>
      <c r="AB15" s="29" t="s">
        <v>20</v>
      </c>
      <c r="AC15" s="29" t="s">
        <v>21</v>
      </c>
      <c r="AD15" s="29" t="s">
        <v>22</v>
      </c>
      <c r="AE15" s="26" t="str">
        <f t="shared" ref="AE15:AI15" si="66">AE3</f>
        <v>YTD 6/15</v>
      </c>
      <c r="AF15" s="26" t="str">
        <f t="shared" si="66"/>
        <v>Q1 '15</v>
      </c>
      <c r="AG15" s="26" t="str">
        <f t="shared" si="66"/>
        <v>Q2 '15</v>
      </c>
      <c r="AH15" s="26" t="str">
        <f t="shared" si="66"/>
        <v>Q3 '15</v>
      </c>
      <c r="AI15" s="26" t="str">
        <f t="shared" si="66"/>
        <v>Q4 '15</v>
      </c>
      <c r="AJ15" s="30" t="s">
        <v>27</v>
      </c>
      <c r="AK15" s="30" t="s">
        <v>29</v>
      </c>
      <c r="AL15" s="30" t="s">
        <v>30</v>
      </c>
      <c r="AM15" s="30" t="s">
        <v>31</v>
      </c>
      <c r="AN15" s="30" t="s">
        <v>32</v>
      </c>
      <c r="AO15" s="108">
        <v>42736</v>
      </c>
      <c r="AP15" s="108">
        <v>42767</v>
      </c>
      <c r="AQ15" s="108">
        <v>42795</v>
      </c>
      <c r="AR15" s="108">
        <v>42826</v>
      </c>
      <c r="AS15" s="108">
        <v>42856</v>
      </c>
      <c r="AT15" s="108">
        <v>42887</v>
      </c>
      <c r="AU15" s="108">
        <v>42917</v>
      </c>
      <c r="AV15" s="108">
        <v>42948</v>
      </c>
      <c r="AW15" s="108">
        <v>42979</v>
      </c>
      <c r="AX15" s="108">
        <v>43009</v>
      </c>
      <c r="AY15" s="108">
        <v>43040</v>
      </c>
      <c r="AZ15" s="108">
        <v>43070</v>
      </c>
      <c r="BA15" s="29" t="s">
        <v>123</v>
      </c>
      <c r="BB15" s="29" t="s">
        <v>124</v>
      </c>
      <c r="BC15" s="29" t="s">
        <v>125</v>
      </c>
      <c r="BD15" s="29" t="s">
        <v>126</v>
      </c>
      <c r="BE15" s="29" t="str">
        <f>"YTD " &amp; A14 &amp;"/17"</f>
        <v>YTD /17</v>
      </c>
      <c r="BF15" s="121">
        <v>42736</v>
      </c>
      <c r="BG15" s="108">
        <v>42767</v>
      </c>
      <c r="BH15" s="108">
        <v>42795</v>
      </c>
      <c r="BI15" s="108">
        <v>42826</v>
      </c>
      <c r="BJ15" s="108">
        <v>42856</v>
      </c>
      <c r="BK15" s="108">
        <v>42887</v>
      </c>
      <c r="BL15" s="108">
        <v>42917</v>
      </c>
      <c r="BM15" s="108">
        <v>42948</v>
      </c>
      <c r="BN15" s="108">
        <v>42979</v>
      </c>
      <c r="BO15" s="108">
        <v>43009</v>
      </c>
      <c r="BP15" s="108">
        <v>43040</v>
      </c>
      <c r="BQ15" s="108">
        <v>43070</v>
      </c>
      <c r="BR15" s="29" t="s">
        <v>127</v>
      </c>
      <c r="BS15" s="29" t="s">
        <v>128</v>
      </c>
      <c r="BT15" s="29" t="s">
        <v>96</v>
      </c>
      <c r="BU15" s="29" t="s">
        <v>129</v>
      </c>
      <c r="BV15" s="112" t="str">
        <f>BV2</f>
        <v>YoY</v>
      </c>
    </row>
    <row r="16" spans="1:74" outlineLevel="1" x14ac:dyDescent="0.25">
      <c r="A16" t="s">
        <v>4</v>
      </c>
      <c r="B16" s="6">
        <f>'Agency North'!C16+'Agency South'!C16</f>
        <v>52</v>
      </c>
      <c r="C16" s="6">
        <f>'Agency North'!D16+'Agency South'!D16</f>
        <v>57</v>
      </c>
      <c r="D16" s="6">
        <f>'Agency North'!E16+'Agency South'!E16</f>
        <v>63</v>
      </c>
      <c r="E16" s="6">
        <f>'Agency North'!F16+'Agency South'!F16</f>
        <v>70</v>
      </c>
      <c r="F16" s="6">
        <f>'Agency North'!G16+'Agency South'!G16</f>
        <v>71</v>
      </c>
      <c r="G16" s="6">
        <f>'Agency North'!H16+'Agency South'!H16</f>
        <v>71</v>
      </c>
      <c r="H16" s="6">
        <f>'Agency North'!I16+'Agency South'!I16</f>
        <v>76</v>
      </c>
      <c r="I16" s="6">
        <f>'Agency North'!J16+'Agency South'!J16</f>
        <v>76</v>
      </c>
      <c r="J16" s="6">
        <f>'Agency North'!K16+'Agency South'!K16</f>
        <v>77</v>
      </c>
      <c r="K16" s="6">
        <f>'Agency North'!L16+'Agency South'!L16</f>
        <v>77</v>
      </c>
      <c r="L16" s="6">
        <f>'Agency North'!M16+'Agency South'!M16</f>
        <v>73</v>
      </c>
      <c r="M16" s="6">
        <f>'Agency North'!N16+'Agency South'!N16</f>
        <v>76</v>
      </c>
      <c r="N16" s="6">
        <f>'Agency North'!O16+'Agency South'!O16</f>
        <v>117</v>
      </c>
      <c r="O16" s="6">
        <f>'Agency North'!P16+'Agency South'!P16</f>
        <v>116</v>
      </c>
      <c r="P16" s="6">
        <f>'Agency North'!Q16+'Agency South'!Q16</f>
        <v>118</v>
      </c>
      <c r="Q16" s="6">
        <f>'Agency North'!R16+'Agency South'!R16</f>
        <v>117</v>
      </c>
      <c r="R16" s="6">
        <f>'Agency North'!S16+'Agency South'!S16</f>
        <v>112</v>
      </c>
      <c r="S16" s="6">
        <f>'Agency North'!T16+'Agency South'!T16</f>
        <v>107</v>
      </c>
      <c r="T16" s="6">
        <f>'Agency North'!U16+'Agency South'!U16</f>
        <v>99</v>
      </c>
      <c r="U16" s="6">
        <f>'Agency North'!V16+'Agency South'!V16</f>
        <v>96</v>
      </c>
      <c r="V16" s="6">
        <f>'Agency North'!W16+'Agency South'!W16</f>
        <v>94</v>
      </c>
      <c r="W16" s="6">
        <f>'Agency North'!X16+'Agency South'!X16</f>
        <v>93</v>
      </c>
      <c r="X16" s="6">
        <f>'Agency North'!Y16+'Agency South'!Y16</f>
        <v>90</v>
      </c>
      <c r="Y16" s="6">
        <f>'Agency North'!Z16+'Agency South'!Z16</f>
        <v>83</v>
      </c>
      <c r="Z16" s="22">
        <f>INDEX($N16:$Y16,$A$2)</f>
        <v>107</v>
      </c>
      <c r="AA16" s="22">
        <f t="shared" ref="AA16" si="67">P16</f>
        <v>118</v>
      </c>
      <c r="AB16" s="22">
        <f t="shared" ref="AB16" si="68">S16</f>
        <v>107</v>
      </c>
      <c r="AC16" s="22">
        <f>V16</f>
        <v>94</v>
      </c>
      <c r="AD16" s="22">
        <f>X16</f>
        <v>90</v>
      </c>
      <c r="AE16" s="22">
        <f>INDEX($B16:$M16,$A$2)</f>
        <v>71</v>
      </c>
      <c r="AF16" s="22">
        <f t="shared" ref="AF16:AF24" si="69">D16</f>
        <v>63</v>
      </c>
      <c r="AG16" s="22">
        <f t="shared" ref="AG16:AG24" si="70">G16</f>
        <v>71</v>
      </c>
      <c r="AH16" s="22">
        <f t="shared" ref="AH16:AH24" si="71">J16</f>
        <v>77</v>
      </c>
      <c r="AI16" s="22">
        <f t="shared" ref="AI16:AI24" si="72">M16</f>
        <v>76</v>
      </c>
      <c r="AJ16" s="31">
        <f>Z16/AE16-1</f>
        <v>0.50704225352112675</v>
      </c>
      <c r="AK16" s="31">
        <f t="shared" ref="AK16:AK24" si="73">AA16/AF16-1</f>
        <v>0.87301587301587302</v>
      </c>
      <c r="AL16" s="31">
        <f t="shared" ref="AL16:AM24" si="74">AB16/AG16-1</f>
        <v>0.50704225352112675</v>
      </c>
      <c r="AM16" s="31">
        <f t="shared" si="74"/>
        <v>0.22077922077922074</v>
      </c>
      <c r="AN16" s="31">
        <f t="shared" ref="AN16:AN24" si="75">AD16/AI16-1</f>
        <v>0.18421052631578938</v>
      </c>
      <c r="AO16" s="6">
        <f>'Agency North'!AP16+'Agency South'!AP16</f>
        <v>145</v>
      </c>
      <c r="AP16" s="6">
        <f>'Agency North'!AQ16+'Agency South'!AQ16</f>
        <v>143</v>
      </c>
      <c r="AQ16" s="6">
        <f>'Agency North'!AR16+'Agency South'!AR16</f>
        <v>143</v>
      </c>
      <c r="AR16" s="6">
        <f>'Agency North'!AS16+'Agency South'!AS16</f>
        <v>136</v>
      </c>
      <c r="AS16" s="6">
        <f>'Agency North'!AT16+'Agency South'!AT16</f>
        <v>131</v>
      </c>
      <c r="AT16" s="6">
        <f>'Agency North'!AU16+'Agency South'!AU16</f>
        <v>128</v>
      </c>
      <c r="BA16" s="22">
        <f>INDEX(AO16:AQ16,IF($A$2&lt;3,$A$2,3))</f>
        <v>143</v>
      </c>
      <c r="BB16" s="22">
        <f>INDEX(AR16:AT16,IF($A$2&lt;7,$A$2-3,3))</f>
        <v>128</v>
      </c>
      <c r="BE16" s="22">
        <f>INDEX(AO16:AZ16,$A$2)</f>
        <v>128</v>
      </c>
      <c r="BF16" s="122">
        <f t="shared" ref="BF16:BK16" si="76">AO16/N16</f>
        <v>1.2393162393162394</v>
      </c>
      <c r="BG16" s="31">
        <f t="shared" si="76"/>
        <v>1.2327586206896552</v>
      </c>
      <c r="BH16" s="31">
        <f t="shared" si="76"/>
        <v>1.2118644067796611</v>
      </c>
      <c r="BI16" s="31">
        <f t="shared" si="76"/>
        <v>1.1623931623931625</v>
      </c>
      <c r="BJ16" s="31">
        <f t="shared" si="76"/>
        <v>1.1696428571428572</v>
      </c>
      <c r="BK16" s="31">
        <f t="shared" si="76"/>
        <v>1.1962616822429906</v>
      </c>
      <c r="BR16" s="111">
        <f>BA16/INDEX(N16:P16,IF($A$2&lt;3,$A$2,3))</f>
        <v>1.2118644067796611</v>
      </c>
      <c r="BS16" s="111">
        <f>BB16/INDEX(Q16:S16,IF($A$2&lt;7,$A$2-3,3))</f>
        <v>1.1962616822429906</v>
      </c>
      <c r="BV16" s="111">
        <f t="shared" ref="BV16" si="77">BE16/Z16</f>
        <v>1.1962616822429906</v>
      </c>
    </row>
    <row r="17" spans="1:74" outlineLevel="1" x14ac:dyDescent="0.25">
      <c r="A17" t="s">
        <v>5</v>
      </c>
      <c r="B17" s="6">
        <f>'Agency North'!C17+'Agency South'!C17</f>
        <v>434</v>
      </c>
      <c r="C17" s="6">
        <f>'Agency North'!D17+'Agency South'!D17</f>
        <v>211</v>
      </c>
      <c r="D17" s="6">
        <f>'Agency North'!E17+'Agency South'!E17</f>
        <v>452</v>
      </c>
      <c r="E17" s="6">
        <f>'Agency North'!F17+'Agency South'!F17</f>
        <v>580</v>
      </c>
      <c r="F17" s="6">
        <f>'Agency North'!G17+'Agency South'!G17</f>
        <v>470</v>
      </c>
      <c r="G17" s="6">
        <f>'Agency North'!H17+'Agency South'!H17</f>
        <v>502</v>
      </c>
      <c r="H17" s="6">
        <f>'Agency North'!I17+'Agency South'!I17</f>
        <v>498</v>
      </c>
      <c r="I17" s="6">
        <f>'Agency North'!J17+'Agency South'!J17</f>
        <v>488</v>
      </c>
      <c r="J17" s="6">
        <f>'Agency North'!K17+'Agency South'!K17</f>
        <v>574</v>
      </c>
      <c r="K17" s="6">
        <f>'Agency North'!L17+'Agency South'!L17</f>
        <v>464</v>
      </c>
      <c r="L17" s="6">
        <f>'Agency North'!M17+'Agency South'!M17</f>
        <v>805</v>
      </c>
      <c r="M17" s="6">
        <f>'Agency North'!N17+'Agency South'!N17</f>
        <v>592</v>
      </c>
      <c r="N17" s="6">
        <f>'Agency North'!O17+'Agency South'!O17</f>
        <v>205</v>
      </c>
      <c r="O17" s="6">
        <f>'Agency North'!P17+'Agency South'!P17</f>
        <v>196</v>
      </c>
      <c r="P17" s="6">
        <f>'Agency North'!Q17+'Agency South'!Q17</f>
        <v>683</v>
      </c>
      <c r="Q17" s="6">
        <f>'Agency North'!R17+'Agency South'!R17</f>
        <v>545</v>
      </c>
      <c r="R17" s="6">
        <f>'Agency North'!S17+'Agency South'!S17</f>
        <v>748</v>
      </c>
      <c r="S17" s="6">
        <f>'Agency North'!T17+'Agency South'!T17</f>
        <v>1300</v>
      </c>
      <c r="T17" s="6">
        <f>'Agency North'!U17+'Agency South'!U17</f>
        <v>926</v>
      </c>
      <c r="U17" s="6">
        <f>'Agency North'!V17+'Agency South'!V17</f>
        <v>1052</v>
      </c>
      <c r="V17" s="6">
        <f>'Agency North'!W17+'Agency South'!W17</f>
        <v>1267</v>
      </c>
      <c r="W17" s="6">
        <f>'Agency North'!X17+'Agency South'!X17</f>
        <v>1186</v>
      </c>
      <c r="X17" s="6">
        <f>'Agency North'!Y17+'Agency South'!Y17</f>
        <v>1312</v>
      </c>
      <c r="Y17" s="6">
        <f>'Agency North'!Z17+'Agency South'!Z17</f>
        <v>1497</v>
      </c>
      <c r="Z17" s="22">
        <f t="shared" ref="Z17:Z24" si="78">INDEX($N17:$Y17,$A$2)</f>
        <v>1300</v>
      </c>
      <c r="AA17" s="22">
        <f>P17</f>
        <v>683</v>
      </c>
      <c r="AB17" s="22">
        <f>S17</f>
        <v>1300</v>
      </c>
      <c r="AC17" s="22">
        <f t="shared" ref="AC17:AC22" si="79">V17</f>
        <v>1267</v>
      </c>
      <c r="AD17" s="22">
        <f t="shared" ref="AD17:AD24" si="80">X17</f>
        <v>1312</v>
      </c>
      <c r="AE17" s="22">
        <f t="shared" ref="AE17:AE24" si="81">INDEX($B17:$M17,$A$2)</f>
        <v>502</v>
      </c>
      <c r="AF17" s="22">
        <f t="shared" si="69"/>
        <v>452</v>
      </c>
      <c r="AG17" s="22">
        <f t="shared" si="70"/>
        <v>502</v>
      </c>
      <c r="AH17" s="22">
        <f t="shared" si="71"/>
        <v>574</v>
      </c>
      <c r="AI17" s="22">
        <f t="shared" si="72"/>
        <v>592</v>
      </c>
      <c r="AJ17" s="31">
        <f t="shared" ref="AJ17:AJ24" si="82">Z17/AE17-1</f>
        <v>1.5896414342629481</v>
      </c>
      <c r="AK17" s="31">
        <f t="shared" si="73"/>
        <v>0.51106194690265494</v>
      </c>
      <c r="AL17" s="31">
        <f t="shared" si="74"/>
        <v>1.5896414342629481</v>
      </c>
      <c r="AM17" s="31">
        <f t="shared" si="74"/>
        <v>1.2073170731707319</v>
      </c>
      <c r="AN17" s="31">
        <f t="shared" si="75"/>
        <v>1.2162162162162162</v>
      </c>
      <c r="AO17" s="6">
        <f>'Agency North'!AP17+'Agency South'!AP17</f>
        <v>509</v>
      </c>
      <c r="AP17" s="6">
        <f>'Agency North'!AQ17+'Agency South'!AQ17</f>
        <v>1045</v>
      </c>
      <c r="AQ17" s="6">
        <f>'Agency North'!AR17+'Agency South'!AR17</f>
        <v>1201</v>
      </c>
      <c r="AR17" s="6">
        <f>'Agency North'!AS17+'Agency South'!AS17</f>
        <v>939</v>
      </c>
      <c r="AS17" s="6">
        <f>'Agency North'!AT17+'Agency South'!AT17</f>
        <v>934</v>
      </c>
      <c r="AT17" s="6">
        <f>'Agency North'!AU17+'Agency South'!AU17</f>
        <v>1717</v>
      </c>
      <c r="BA17" s="22">
        <f t="shared" ref="BA17:BA24" si="83">INDEX(AO17:AQ17,IF($A$2&lt;3,$A$2,3))</f>
        <v>1201</v>
      </c>
      <c r="BB17" s="22">
        <f t="shared" ref="BB17:BB23" si="84">INDEX(AR17:AT17,IF($A$2&lt;7,$A$2-3,3))</f>
        <v>1717</v>
      </c>
      <c r="BE17" s="22">
        <f t="shared" ref="BE17:BE24" si="85">INDEX(AO17:AZ17,$A$2)</f>
        <v>1717</v>
      </c>
      <c r="BF17" s="122">
        <f t="shared" ref="BF17:BK24" si="86">AO17/N17</f>
        <v>2.4829268292682927</v>
      </c>
      <c r="BG17" s="31">
        <f t="shared" si="86"/>
        <v>5.3316326530612246</v>
      </c>
      <c r="BH17" s="31">
        <f t="shared" si="86"/>
        <v>1.7584187408491947</v>
      </c>
      <c r="BI17" s="31">
        <f t="shared" si="86"/>
        <v>1.7229357798165137</v>
      </c>
      <c r="BJ17" s="31">
        <f t="shared" si="86"/>
        <v>1.2486631016042782</v>
      </c>
      <c r="BK17" s="31">
        <f t="shared" si="86"/>
        <v>1.3207692307692307</v>
      </c>
      <c r="BR17" s="111">
        <f t="shared" ref="BR17:BR24" si="87">BA17/INDEX(N17:P17,IF($A$2&lt;3,$A$2,3))</f>
        <v>1.7584187408491947</v>
      </c>
      <c r="BS17" s="111">
        <f t="shared" ref="BS17:BS24" si="88">BB17/INDEX(Q17:S17,IF($A$2&lt;7,$A$2-3,3))</f>
        <v>1.3207692307692307</v>
      </c>
      <c r="BV17" s="111">
        <f t="shared" ref="BV17:BV24" si="89">BE17/Z17</f>
        <v>1.3207692307692307</v>
      </c>
    </row>
    <row r="18" spans="1:74" outlineLevel="1" x14ac:dyDescent="0.25">
      <c r="A18" t="s">
        <v>6</v>
      </c>
      <c r="B18" s="6">
        <f>'Agency North'!C18+'Agency South'!C18</f>
        <v>407</v>
      </c>
      <c r="C18" s="6">
        <f>'Agency North'!D18+'Agency South'!D18</f>
        <v>432</v>
      </c>
      <c r="D18" s="6">
        <f>'Agency North'!E18+'Agency South'!E18</f>
        <v>208</v>
      </c>
      <c r="E18" s="6">
        <f>'Agency North'!F18+'Agency South'!F18</f>
        <v>449</v>
      </c>
      <c r="F18" s="6">
        <f>'Agency North'!G18+'Agency South'!G18</f>
        <v>563</v>
      </c>
      <c r="G18" s="6">
        <f>'Agency North'!H18+'Agency South'!H18</f>
        <v>442</v>
      </c>
      <c r="H18" s="6">
        <f>'Agency North'!I18+'Agency South'!I18</f>
        <v>483</v>
      </c>
      <c r="I18" s="6">
        <f>'Agency North'!J18+'Agency South'!J18</f>
        <v>490</v>
      </c>
      <c r="J18" s="6">
        <f>'Agency North'!K18+'Agency South'!K18</f>
        <v>472</v>
      </c>
      <c r="K18" s="6">
        <f>'Agency North'!L18+'Agency South'!L18</f>
        <v>567</v>
      </c>
      <c r="L18" s="6">
        <f>'Agency North'!M18+'Agency South'!M18</f>
        <v>452</v>
      </c>
      <c r="M18" s="6">
        <f>'Agency North'!N18+'Agency South'!N18</f>
        <v>773</v>
      </c>
      <c r="N18" s="6">
        <f>'Agency North'!O18+'Agency South'!O18</f>
        <v>590</v>
      </c>
      <c r="O18" s="6">
        <f>'Agency North'!P18+'Agency South'!P18</f>
        <v>205</v>
      </c>
      <c r="P18" s="6">
        <f>'Agency North'!Q18+'Agency South'!Q18</f>
        <v>192</v>
      </c>
      <c r="Q18" s="6">
        <f>'Agency North'!R18+'Agency South'!R18</f>
        <v>676</v>
      </c>
      <c r="R18" s="6">
        <f>'Agency North'!S18+'Agency South'!S18</f>
        <v>544</v>
      </c>
      <c r="S18" s="6">
        <f>'Agency North'!T18+'Agency South'!T18</f>
        <v>737</v>
      </c>
      <c r="T18" s="6">
        <f>'Agency North'!U18+'Agency South'!U18</f>
        <v>1290</v>
      </c>
      <c r="U18" s="6">
        <f>'Agency North'!V18+'Agency South'!V18</f>
        <v>914</v>
      </c>
      <c r="V18" s="6">
        <f>'Agency North'!W18+'Agency South'!W18</f>
        <v>1042</v>
      </c>
      <c r="W18" s="6">
        <f>'Agency North'!X18+'Agency South'!X18</f>
        <v>1263</v>
      </c>
      <c r="X18" s="6">
        <f>'Agency North'!Y18+'Agency South'!Y18</f>
        <v>1177</v>
      </c>
      <c r="Y18" s="6">
        <f>'Agency North'!Z18+'Agency South'!Z18</f>
        <v>1291</v>
      </c>
      <c r="Z18" s="22">
        <f t="shared" si="78"/>
        <v>737</v>
      </c>
      <c r="AA18" s="22">
        <f t="shared" ref="AA18:AA24" si="90">P18</f>
        <v>192</v>
      </c>
      <c r="AB18" s="22">
        <f t="shared" ref="AB18:AB24" si="91">S18</f>
        <v>737</v>
      </c>
      <c r="AC18" s="22">
        <f t="shared" si="79"/>
        <v>1042</v>
      </c>
      <c r="AD18" s="22">
        <f t="shared" si="80"/>
        <v>1177</v>
      </c>
      <c r="AE18" s="22">
        <f t="shared" si="81"/>
        <v>442</v>
      </c>
      <c r="AF18" s="22">
        <f t="shared" si="69"/>
        <v>208</v>
      </c>
      <c r="AG18" s="22">
        <f t="shared" si="70"/>
        <v>442</v>
      </c>
      <c r="AH18" s="22">
        <f t="shared" si="71"/>
        <v>472</v>
      </c>
      <c r="AI18" s="22">
        <f t="shared" si="72"/>
        <v>773</v>
      </c>
      <c r="AJ18" s="31">
        <f t="shared" si="82"/>
        <v>0.66742081447963808</v>
      </c>
      <c r="AK18" s="31">
        <f t="shared" si="73"/>
        <v>-7.6923076923076872E-2</v>
      </c>
      <c r="AL18" s="31">
        <f t="shared" si="74"/>
        <v>0.66742081447963808</v>
      </c>
      <c r="AM18" s="31">
        <f t="shared" si="74"/>
        <v>1.2076271186440679</v>
      </c>
      <c r="AN18" s="31">
        <f t="shared" si="75"/>
        <v>0.5226390685640363</v>
      </c>
      <c r="AO18" s="6">
        <f>'Agency North'!AP18+'Agency South'!AP18</f>
        <v>1495</v>
      </c>
      <c r="AP18" s="6">
        <f>'Agency North'!AQ18+'Agency South'!AQ18</f>
        <v>508</v>
      </c>
      <c r="AQ18" s="6">
        <f>'Agency North'!AR18+'Agency South'!AR18</f>
        <v>1040</v>
      </c>
      <c r="AR18" s="6">
        <f>'Agency North'!AS18+'Agency South'!AS18</f>
        <v>1182</v>
      </c>
      <c r="AS18" s="6">
        <f>'Agency North'!AT18+'Agency South'!AT18</f>
        <v>936</v>
      </c>
      <c r="AT18" s="6">
        <f>'Agency North'!AU18+'Agency South'!AU18</f>
        <v>887</v>
      </c>
      <c r="BA18" s="22">
        <f t="shared" si="83"/>
        <v>1040</v>
      </c>
      <c r="BB18" s="22">
        <f t="shared" si="84"/>
        <v>887</v>
      </c>
      <c r="BE18" s="22">
        <f t="shared" si="85"/>
        <v>887</v>
      </c>
      <c r="BF18" s="122">
        <f t="shared" si="86"/>
        <v>2.5338983050847457</v>
      </c>
      <c r="BG18" s="31">
        <f t="shared" si="86"/>
        <v>2.4780487804878049</v>
      </c>
      <c r="BH18" s="31">
        <f t="shared" si="86"/>
        <v>5.416666666666667</v>
      </c>
      <c r="BI18" s="31">
        <f t="shared" si="86"/>
        <v>1.7485207100591715</v>
      </c>
      <c r="BJ18" s="31">
        <f t="shared" si="86"/>
        <v>1.7205882352941178</v>
      </c>
      <c r="BK18" s="31">
        <f t="shared" si="86"/>
        <v>1.2035278154681139</v>
      </c>
      <c r="BR18" s="111">
        <f t="shared" si="87"/>
        <v>5.416666666666667</v>
      </c>
      <c r="BS18" s="111">
        <f t="shared" si="88"/>
        <v>1.2035278154681139</v>
      </c>
      <c r="BV18" s="111">
        <f t="shared" si="89"/>
        <v>1.2035278154681139</v>
      </c>
    </row>
    <row r="19" spans="1:74" outlineLevel="1" x14ac:dyDescent="0.25">
      <c r="A19" t="s">
        <v>7</v>
      </c>
      <c r="B19" s="6">
        <f>'Agency North'!C19+'Agency South'!C19</f>
        <v>567</v>
      </c>
      <c r="C19" s="6">
        <f>'Agency North'!D19+'Agency South'!D19</f>
        <v>770</v>
      </c>
      <c r="D19" s="6">
        <f>'Agency North'!E19+'Agency South'!E19</f>
        <v>803</v>
      </c>
      <c r="E19" s="6">
        <f>'Agency North'!F19+'Agency South'!F19</f>
        <v>613</v>
      </c>
      <c r="F19" s="6">
        <f>'Agency North'!G19+'Agency South'!G19</f>
        <v>533</v>
      </c>
      <c r="G19" s="6">
        <f>'Agency North'!H19+'Agency South'!H19</f>
        <v>807</v>
      </c>
      <c r="H19" s="6">
        <f>'Agency North'!I19+'Agency South'!I19</f>
        <v>830</v>
      </c>
      <c r="I19" s="6">
        <f>'Agency North'!J19+'Agency South'!J19</f>
        <v>827</v>
      </c>
      <c r="J19" s="6">
        <f>'Agency North'!K19+'Agency South'!K19</f>
        <v>836</v>
      </c>
      <c r="K19" s="6">
        <f>'Agency North'!L19+'Agency South'!L19</f>
        <v>848</v>
      </c>
      <c r="L19" s="6">
        <f>'Agency North'!M19+'Agency South'!M19</f>
        <v>907</v>
      </c>
      <c r="M19" s="6">
        <f>'Agency North'!N19+'Agency South'!N19</f>
        <v>838</v>
      </c>
      <c r="N19" s="6">
        <f>'Agency North'!O19+'Agency South'!O19</f>
        <v>1091</v>
      </c>
      <c r="O19" s="6">
        <f>'Agency North'!P19+'Agency South'!P19</f>
        <v>1241</v>
      </c>
      <c r="P19" s="6">
        <f>'Agency North'!Q19+'Agency South'!Q19</f>
        <v>707</v>
      </c>
      <c r="Q19" s="6">
        <f>'Agency North'!R19+'Agency South'!R19</f>
        <v>370</v>
      </c>
      <c r="R19" s="6">
        <f>'Agency North'!S19+'Agency South'!S19</f>
        <v>812</v>
      </c>
      <c r="S19" s="6">
        <f>'Agency North'!T19+'Agency South'!T19</f>
        <v>1126</v>
      </c>
      <c r="T19" s="6">
        <f>'Agency North'!U19+'Agency South'!U19</f>
        <v>1221</v>
      </c>
      <c r="U19" s="6">
        <f>'Agency North'!V19+'Agency South'!V19</f>
        <v>1902</v>
      </c>
      <c r="V19" s="6">
        <f>'Agency North'!W19+'Agency South'!W19</f>
        <v>2032</v>
      </c>
      <c r="W19" s="6">
        <f>'Agency North'!X19+'Agency South'!X19</f>
        <v>1852</v>
      </c>
      <c r="X19" s="6">
        <f>'Agency North'!Y19+'Agency South'!Y19</f>
        <v>2178</v>
      </c>
      <c r="Y19" s="6">
        <f>'Agency North'!Z19+'Agency South'!Z19</f>
        <v>2293</v>
      </c>
      <c r="Z19" s="22">
        <f t="shared" si="78"/>
        <v>1126</v>
      </c>
      <c r="AA19" s="22">
        <f t="shared" si="90"/>
        <v>707</v>
      </c>
      <c r="AB19" s="22">
        <f t="shared" si="91"/>
        <v>1126</v>
      </c>
      <c r="AC19" s="22">
        <f t="shared" si="79"/>
        <v>2032</v>
      </c>
      <c r="AD19" s="22">
        <f t="shared" si="80"/>
        <v>2178</v>
      </c>
      <c r="AE19" s="22">
        <f t="shared" si="81"/>
        <v>807</v>
      </c>
      <c r="AF19" s="22">
        <f t="shared" si="69"/>
        <v>803</v>
      </c>
      <c r="AG19" s="22">
        <f t="shared" si="70"/>
        <v>807</v>
      </c>
      <c r="AH19" s="22">
        <f t="shared" si="71"/>
        <v>836</v>
      </c>
      <c r="AI19" s="22">
        <f t="shared" si="72"/>
        <v>838</v>
      </c>
      <c r="AJ19" s="31">
        <f t="shared" si="82"/>
        <v>0.39529120198265177</v>
      </c>
      <c r="AK19" s="31">
        <f t="shared" si="73"/>
        <v>-0.11955168119551685</v>
      </c>
      <c r="AL19" s="31">
        <f t="shared" si="74"/>
        <v>0.39529120198265177</v>
      </c>
      <c r="AM19" s="31">
        <f t="shared" si="74"/>
        <v>1.4306220095693778</v>
      </c>
      <c r="AN19" s="31">
        <f t="shared" si="75"/>
        <v>1.5990453460620526</v>
      </c>
      <c r="AO19" s="6">
        <f>'Agency North'!AP19+'Agency South'!AP19</f>
        <v>2385</v>
      </c>
      <c r="AP19" s="6">
        <f>'Agency North'!AQ19+'Agency South'!AQ19</f>
        <v>2739</v>
      </c>
      <c r="AQ19" s="6">
        <f>'Agency North'!AR19+'Agency South'!AR19</f>
        <v>1933</v>
      </c>
      <c r="AR19" s="6">
        <f>'Agency North'!AS19+'Agency South'!AS19</f>
        <v>1458</v>
      </c>
      <c r="AS19" s="6">
        <f>'Agency North'!AT19+'Agency South'!AT19</f>
        <v>2183</v>
      </c>
      <c r="AT19" s="6">
        <f>'Agency North'!AU19+'Agency South'!AU19</f>
        <v>2027</v>
      </c>
      <c r="BA19" s="22">
        <f t="shared" si="83"/>
        <v>1933</v>
      </c>
      <c r="BB19" s="22">
        <f t="shared" si="84"/>
        <v>2027</v>
      </c>
      <c r="BE19" s="22">
        <f t="shared" si="85"/>
        <v>2027</v>
      </c>
      <c r="BF19" s="122">
        <f t="shared" si="86"/>
        <v>2.1860678276810264</v>
      </c>
      <c r="BG19" s="31">
        <f t="shared" si="86"/>
        <v>2.2070910556003223</v>
      </c>
      <c r="BH19" s="31">
        <f t="shared" si="86"/>
        <v>2.7340876944837342</v>
      </c>
      <c r="BI19" s="31">
        <f t="shared" si="86"/>
        <v>3.9405405405405407</v>
      </c>
      <c r="BJ19" s="31">
        <f t="shared" si="86"/>
        <v>2.6884236453201971</v>
      </c>
      <c r="BK19" s="31">
        <f t="shared" si="86"/>
        <v>1.8001776198934281</v>
      </c>
      <c r="BR19" s="111">
        <f t="shared" si="87"/>
        <v>2.7340876944837342</v>
      </c>
      <c r="BS19" s="111">
        <f t="shared" si="88"/>
        <v>1.8001776198934281</v>
      </c>
      <c r="BV19" s="111">
        <f t="shared" si="89"/>
        <v>1.8001776198934281</v>
      </c>
    </row>
    <row r="20" spans="1:74" outlineLevel="1" x14ac:dyDescent="0.25">
      <c r="A20" t="s">
        <v>8</v>
      </c>
      <c r="B20" s="6">
        <f>'Agency North'!C20+'Agency South'!C20</f>
        <v>507</v>
      </c>
      <c r="C20" s="6">
        <f>'Agency North'!D20+'Agency South'!D20</f>
        <v>511</v>
      </c>
      <c r="D20" s="6">
        <f>'Agency North'!E20+'Agency South'!E20</f>
        <v>588</v>
      </c>
      <c r="E20" s="6">
        <f>'Agency North'!F20+'Agency South'!F20</f>
        <v>659</v>
      </c>
      <c r="F20" s="6">
        <f>'Agency North'!G20+'Agency South'!G20</f>
        <v>668</v>
      </c>
      <c r="G20" s="6">
        <f>'Agency North'!H20+'Agency South'!H20</f>
        <v>496</v>
      </c>
      <c r="H20" s="6">
        <f>'Agency North'!I20+'Agency South'!I20</f>
        <v>488</v>
      </c>
      <c r="I20" s="6">
        <f>'Agency North'!J20+'Agency South'!J20</f>
        <v>633</v>
      </c>
      <c r="J20" s="6">
        <f>'Agency North'!K20+'Agency South'!K20</f>
        <v>711</v>
      </c>
      <c r="K20" s="6">
        <f>'Agency North'!L20+'Agency South'!L20</f>
        <v>782</v>
      </c>
      <c r="L20" s="6">
        <f>'Agency North'!M20+'Agency South'!M20</f>
        <v>724</v>
      </c>
      <c r="M20" s="6">
        <f>'Agency North'!N20+'Agency South'!N20</f>
        <v>735</v>
      </c>
      <c r="N20" s="6">
        <f>'Agency North'!O20+'Agency South'!O20</f>
        <v>894</v>
      </c>
      <c r="O20" s="6">
        <f>'Agency North'!P20+'Agency South'!P20</f>
        <v>899</v>
      </c>
      <c r="P20" s="6">
        <f>'Agency North'!Q20+'Agency South'!Q20</f>
        <v>1134</v>
      </c>
      <c r="Q20" s="6">
        <f>'Agency North'!R20+'Agency South'!R20</f>
        <v>1093</v>
      </c>
      <c r="R20" s="6">
        <f>'Agency North'!S20+'Agency South'!S20</f>
        <v>941</v>
      </c>
      <c r="S20" s="6">
        <f>'Agency North'!T20+'Agency South'!T20</f>
        <v>569</v>
      </c>
      <c r="T20" s="6">
        <f>'Agency North'!U20+'Agency South'!U20</f>
        <v>730</v>
      </c>
      <c r="U20" s="6">
        <f>'Agency North'!V20+'Agency South'!V20</f>
        <v>972</v>
      </c>
      <c r="V20" s="6">
        <f>'Agency North'!W20+'Agency South'!W20</f>
        <v>1281</v>
      </c>
      <c r="W20" s="6">
        <f>'Agency North'!X20+'Agency South'!X20</f>
        <v>1832</v>
      </c>
      <c r="X20" s="6">
        <f>'Agency North'!Y20+'Agency South'!Y20</f>
        <v>1963</v>
      </c>
      <c r="Y20" s="6">
        <f>'Agency North'!Z20+'Agency South'!Z20</f>
        <v>2123</v>
      </c>
      <c r="Z20" s="22">
        <f t="shared" si="78"/>
        <v>569</v>
      </c>
      <c r="AA20" s="22">
        <f t="shared" si="90"/>
        <v>1134</v>
      </c>
      <c r="AB20" s="22">
        <f t="shared" si="91"/>
        <v>569</v>
      </c>
      <c r="AC20" s="22">
        <f t="shared" si="79"/>
        <v>1281</v>
      </c>
      <c r="AD20" s="22">
        <f t="shared" si="80"/>
        <v>1963</v>
      </c>
      <c r="AE20" s="22">
        <f t="shared" si="81"/>
        <v>496</v>
      </c>
      <c r="AF20" s="22">
        <f t="shared" si="69"/>
        <v>588</v>
      </c>
      <c r="AG20" s="22">
        <f t="shared" si="70"/>
        <v>496</v>
      </c>
      <c r="AH20" s="22">
        <f t="shared" si="71"/>
        <v>711</v>
      </c>
      <c r="AI20" s="22">
        <f t="shared" si="72"/>
        <v>735</v>
      </c>
      <c r="AJ20" s="31">
        <f t="shared" si="82"/>
        <v>0.14717741935483875</v>
      </c>
      <c r="AK20" s="31">
        <f t="shared" si="73"/>
        <v>0.9285714285714286</v>
      </c>
      <c r="AL20" s="31">
        <f t="shared" si="74"/>
        <v>0.14717741935483875</v>
      </c>
      <c r="AM20" s="31">
        <f t="shared" si="74"/>
        <v>0.80168776371308015</v>
      </c>
      <c r="AN20" s="31">
        <f t="shared" si="75"/>
        <v>1.6707482993197278</v>
      </c>
      <c r="AO20" s="6">
        <f>'Agency North'!AP20+'Agency South'!AP20</f>
        <v>2341</v>
      </c>
      <c r="AP20" s="6">
        <f>'Agency North'!AQ20+'Agency South'!AQ20</f>
        <v>1464</v>
      </c>
      <c r="AQ20" s="6">
        <f>'Agency North'!AR20+'Agency South'!AR20</f>
        <v>1619</v>
      </c>
      <c r="AR20" s="6">
        <f>'Agency North'!AS20+'Agency South'!AS20</f>
        <v>1502</v>
      </c>
      <c r="AS20" s="6">
        <f>'Agency North'!AT20+'Agency South'!AT20</f>
        <v>1112</v>
      </c>
      <c r="AT20" s="6">
        <f>'Agency North'!AU20+'Agency South'!AU20</f>
        <v>985</v>
      </c>
      <c r="BA20" s="22">
        <f t="shared" si="83"/>
        <v>1619</v>
      </c>
      <c r="BB20" s="22">
        <f t="shared" si="84"/>
        <v>985</v>
      </c>
      <c r="BE20" s="22">
        <f t="shared" si="85"/>
        <v>985</v>
      </c>
      <c r="BF20" s="122">
        <f t="shared" si="86"/>
        <v>2.6185682326621924</v>
      </c>
      <c r="BG20" s="31">
        <f t="shared" si="86"/>
        <v>1.6284760845383759</v>
      </c>
      <c r="BH20" s="31">
        <f t="shared" si="86"/>
        <v>1.4276895943562611</v>
      </c>
      <c r="BI20" s="31">
        <f t="shared" si="86"/>
        <v>1.37419945105215</v>
      </c>
      <c r="BJ20" s="31">
        <f t="shared" si="86"/>
        <v>1.1817215727948991</v>
      </c>
      <c r="BK20" s="31">
        <f t="shared" si="86"/>
        <v>1.7311072056239016</v>
      </c>
      <c r="BR20" s="111">
        <f t="shared" si="87"/>
        <v>1.4276895943562611</v>
      </c>
      <c r="BS20" s="111">
        <f t="shared" si="88"/>
        <v>1.7311072056239016</v>
      </c>
      <c r="BV20" s="111">
        <f t="shared" si="89"/>
        <v>1.7311072056239016</v>
      </c>
    </row>
    <row r="21" spans="1:74" outlineLevel="1" x14ac:dyDescent="0.25">
      <c r="A21" t="s">
        <v>1</v>
      </c>
      <c r="B21" s="6">
        <f>'Agency North'!C21+'Agency South'!C21</f>
        <v>367</v>
      </c>
      <c r="C21" s="6">
        <f>'Agency North'!D21+'Agency South'!D21</f>
        <v>437</v>
      </c>
      <c r="D21" s="6">
        <f>'Agency North'!E21+'Agency South'!E21</f>
        <v>524</v>
      </c>
      <c r="E21" s="6">
        <f>'Agency North'!F21+'Agency South'!F21</f>
        <v>596</v>
      </c>
      <c r="F21" s="6">
        <f>'Agency North'!G21+'Agency South'!G21</f>
        <v>548</v>
      </c>
      <c r="G21" s="6">
        <f>'Agency North'!H21+'Agency South'!H21</f>
        <v>547</v>
      </c>
      <c r="H21" s="6">
        <f>'Agency North'!I21+'Agency South'!I21</f>
        <v>522</v>
      </c>
      <c r="I21" s="6">
        <f>'Agency North'!J21+'Agency South'!J21</f>
        <v>556</v>
      </c>
      <c r="J21" s="6">
        <f>'Agency North'!K21+'Agency South'!K21</f>
        <v>511</v>
      </c>
      <c r="K21" s="6">
        <f>'Agency North'!L21+'Agency South'!L21</f>
        <v>604</v>
      </c>
      <c r="L21" s="6">
        <f>'Agency North'!M21+'Agency South'!M21</f>
        <v>711</v>
      </c>
      <c r="M21" s="6">
        <f>'Agency North'!N21+'Agency South'!N21</f>
        <v>717</v>
      </c>
      <c r="N21" s="6">
        <f>'Agency North'!O21+'Agency South'!O21</f>
        <v>797</v>
      </c>
      <c r="O21" s="6">
        <f>'Agency North'!P21+'Agency South'!P21</f>
        <v>874</v>
      </c>
      <c r="P21" s="6">
        <f>'Agency North'!Q21+'Agency South'!Q21</f>
        <v>944</v>
      </c>
      <c r="Q21" s="6">
        <f>'Agency North'!R21+'Agency South'!R21</f>
        <v>1082</v>
      </c>
      <c r="R21" s="6">
        <f>'Agency North'!S21+'Agency South'!S21</f>
        <v>1029</v>
      </c>
      <c r="S21" s="6">
        <f>'Agency North'!T21+'Agency South'!T21</f>
        <v>1202</v>
      </c>
      <c r="T21" s="6">
        <f>'Agency North'!U21+'Agency South'!U21</f>
        <v>1213</v>
      </c>
      <c r="U21" s="6">
        <f>'Agency North'!V21+'Agency South'!V21</f>
        <v>1093</v>
      </c>
      <c r="V21" s="6">
        <f>'Agency North'!W21+'Agency South'!W21</f>
        <v>967</v>
      </c>
      <c r="W21" s="6">
        <f>'Agency North'!X21+'Agency South'!X21</f>
        <v>1026</v>
      </c>
      <c r="X21" s="6">
        <f>'Agency North'!Y21+'Agency South'!Y21</f>
        <v>1134</v>
      </c>
      <c r="Y21" s="6">
        <f>'Agency North'!Z21+'Agency South'!Z21</f>
        <v>1205</v>
      </c>
      <c r="Z21" s="22">
        <f t="shared" si="78"/>
        <v>1202</v>
      </c>
      <c r="AA21" s="22">
        <f t="shared" si="90"/>
        <v>944</v>
      </c>
      <c r="AB21" s="22">
        <f t="shared" si="91"/>
        <v>1202</v>
      </c>
      <c r="AC21" s="22">
        <f t="shared" si="79"/>
        <v>967</v>
      </c>
      <c r="AD21" s="22">
        <f t="shared" si="80"/>
        <v>1134</v>
      </c>
      <c r="AE21" s="22">
        <f t="shared" si="81"/>
        <v>547</v>
      </c>
      <c r="AF21" s="22">
        <f t="shared" si="69"/>
        <v>524</v>
      </c>
      <c r="AG21" s="22">
        <f t="shared" si="70"/>
        <v>547</v>
      </c>
      <c r="AH21" s="22">
        <f>J21</f>
        <v>511</v>
      </c>
      <c r="AI21" s="22">
        <f t="shared" si="72"/>
        <v>717</v>
      </c>
      <c r="AJ21" s="31">
        <f t="shared" si="82"/>
        <v>1.197440585009141</v>
      </c>
      <c r="AK21" s="31">
        <f t="shared" si="73"/>
        <v>0.8015267175572518</v>
      </c>
      <c r="AL21" s="31">
        <f t="shared" si="74"/>
        <v>1.197440585009141</v>
      </c>
      <c r="AM21" s="31">
        <f t="shared" si="74"/>
        <v>0.89236790606653615</v>
      </c>
      <c r="AN21" s="31">
        <f t="shared" si="75"/>
        <v>0.58158995815899583</v>
      </c>
      <c r="AO21" s="6">
        <f>'Agency North'!AP21+'Agency South'!AP21</f>
        <v>1657</v>
      </c>
      <c r="AP21" s="6">
        <f>'Agency North'!AQ21+'Agency South'!AQ21</f>
        <v>936</v>
      </c>
      <c r="AQ21" s="6">
        <f>'Agency North'!AR21+'Agency South'!AR21</f>
        <v>1044</v>
      </c>
      <c r="AR21" s="6">
        <f>'Agency North'!AS21+'Agency South'!AS21</f>
        <v>1061</v>
      </c>
      <c r="AS21" s="6">
        <f>'Agency North'!AT21+'Agency South'!AT21</f>
        <v>1286</v>
      </c>
      <c r="AT21" s="6">
        <f>'Agency North'!AU21+'Agency South'!AU21</f>
        <v>1429</v>
      </c>
      <c r="BA21" s="22">
        <f t="shared" si="83"/>
        <v>1044</v>
      </c>
      <c r="BB21" s="22">
        <f t="shared" si="84"/>
        <v>1429</v>
      </c>
      <c r="BE21" s="22">
        <f t="shared" si="85"/>
        <v>1429</v>
      </c>
      <c r="BF21" s="122">
        <f t="shared" si="86"/>
        <v>2.0790464240903388</v>
      </c>
      <c r="BG21" s="31">
        <f t="shared" si="86"/>
        <v>1.0709382151029749</v>
      </c>
      <c r="BH21" s="31">
        <f t="shared" si="86"/>
        <v>1.1059322033898304</v>
      </c>
      <c r="BI21" s="31">
        <f t="shared" si="86"/>
        <v>0.98059149722735672</v>
      </c>
      <c r="BJ21" s="31">
        <f t="shared" si="86"/>
        <v>1.249757045675413</v>
      </c>
      <c r="BK21" s="31">
        <f t="shared" si="86"/>
        <v>1.1888519134775375</v>
      </c>
      <c r="BR21" s="111">
        <f t="shared" si="87"/>
        <v>1.1059322033898304</v>
      </c>
      <c r="BS21" s="111">
        <f t="shared" si="88"/>
        <v>1.1888519134775375</v>
      </c>
      <c r="BV21" s="111">
        <f t="shared" si="89"/>
        <v>1.1888519134775375</v>
      </c>
    </row>
    <row r="22" spans="1:74" outlineLevel="1" x14ac:dyDescent="0.25">
      <c r="A22" t="s">
        <v>2</v>
      </c>
      <c r="B22" s="6">
        <f>'Agency North'!C22+'Agency South'!C22</f>
        <v>162</v>
      </c>
      <c r="C22" s="6">
        <f>'Agency North'!D22+'Agency South'!D22</f>
        <v>168</v>
      </c>
      <c r="D22" s="6">
        <f>'Agency North'!E22+'Agency South'!E22</f>
        <v>167</v>
      </c>
      <c r="E22" s="6">
        <f>'Agency North'!F22+'Agency South'!F22</f>
        <v>166</v>
      </c>
      <c r="F22" s="6">
        <f>'Agency North'!G22+'Agency South'!G22</f>
        <v>193</v>
      </c>
      <c r="G22" s="6">
        <f>'Agency North'!H22+'Agency South'!H22</f>
        <v>236</v>
      </c>
      <c r="H22" s="6">
        <f>'Agency North'!I22+'Agency South'!I22</f>
        <v>230</v>
      </c>
      <c r="I22" s="6">
        <f>'Agency North'!J22+'Agency South'!J22</f>
        <v>245</v>
      </c>
      <c r="J22" s="6">
        <f>'Agency North'!K22+'Agency South'!K22</f>
        <v>280</v>
      </c>
      <c r="K22" s="6">
        <f>'Agency North'!L22+'Agency South'!L22</f>
        <v>308</v>
      </c>
      <c r="L22" s="6">
        <f>'Agency North'!M22+'Agency South'!M22</f>
        <v>328</v>
      </c>
      <c r="M22" s="6">
        <f>'Agency North'!N22+'Agency South'!N22</f>
        <v>386</v>
      </c>
      <c r="N22" s="6">
        <f>'Agency North'!O22+'Agency South'!O22</f>
        <v>462</v>
      </c>
      <c r="O22" s="6">
        <f>'Agency North'!P22+'Agency South'!P22</f>
        <v>536</v>
      </c>
      <c r="P22" s="6">
        <f>'Agency North'!Q22+'Agency South'!Q22</f>
        <v>548</v>
      </c>
      <c r="Q22" s="6">
        <f>'Agency North'!R22+'Agency South'!R22</f>
        <v>622</v>
      </c>
      <c r="R22" s="6">
        <f>'Agency North'!S22+'Agency South'!S22</f>
        <v>744</v>
      </c>
      <c r="S22" s="6">
        <f>'Agency North'!T22+'Agency South'!T22</f>
        <v>778</v>
      </c>
      <c r="T22" s="6">
        <f>'Agency North'!U22+'Agency South'!U22</f>
        <v>856</v>
      </c>
      <c r="U22" s="6">
        <f>'Agency North'!V22+'Agency South'!V22</f>
        <v>941</v>
      </c>
      <c r="V22" s="6">
        <f>'Agency North'!W22+'Agency South'!W22</f>
        <v>1023</v>
      </c>
      <c r="W22" s="6">
        <f>'Agency North'!X22+'Agency South'!X22</f>
        <v>1156</v>
      </c>
      <c r="X22" s="6">
        <f>'Agency North'!Y22+'Agency South'!Y22</f>
        <v>1197</v>
      </c>
      <c r="Y22" s="6">
        <f>'Agency North'!Z22+'Agency South'!Z22</f>
        <v>1353</v>
      </c>
      <c r="Z22" s="22">
        <f t="shared" si="78"/>
        <v>778</v>
      </c>
      <c r="AA22" s="22">
        <f t="shared" si="90"/>
        <v>548</v>
      </c>
      <c r="AB22" s="22">
        <f t="shared" si="91"/>
        <v>778</v>
      </c>
      <c r="AC22" s="22">
        <f t="shared" si="79"/>
        <v>1023</v>
      </c>
      <c r="AD22" s="22">
        <f t="shared" si="80"/>
        <v>1197</v>
      </c>
      <c r="AE22" s="22">
        <f t="shared" si="81"/>
        <v>236</v>
      </c>
      <c r="AF22" s="22">
        <f t="shared" si="69"/>
        <v>167</v>
      </c>
      <c r="AG22" s="22">
        <f t="shared" si="70"/>
        <v>236</v>
      </c>
      <c r="AH22" s="22">
        <f t="shared" si="71"/>
        <v>280</v>
      </c>
      <c r="AI22" s="22">
        <f t="shared" si="72"/>
        <v>386</v>
      </c>
      <c r="AJ22" s="31">
        <f t="shared" si="82"/>
        <v>2.2966101694915255</v>
      </c>
      <c r="AK22" s="31">
        <f t="shared" si="73"/>
        <v>2.2814371257485031</v>
      </c>
      <c r="AL22" s="31">
        <f t="shared" si="74"/>
        <v>2.2966101694915255</v>
      </c>
      <c r="AM22" s="31">
        <f t="shared" si="74"/>
        <v>2.6535714285714285</v>
      </c>
      <c r="AN22" s="31">
        <f t="shared" si="75"/>
        <v>2.1010362694300517</v>
      </c>
      <c r="AO22" s="6">
        <f>'Agency North'!AP22+'Agency South'!AP22</f>
        <v>1498</v>
      </c>
      <c r="AP22" s="6">
        <f>'Agency North'!AQ22+'Agency South'!AQ22</f>
        <v>841</v>
      </c>
      <c r="AQ22" s="6">
        <f>'Agency North'!AR22+'Agency South'!AR22</f>
        <v>797</v>
      </c>
      <c r="AR22" s="6">
        <f>'Agency North'!AS22+'Agency South'!AS22</f>
        <v>779</v>
      </c>
      <c r="AS22" s="6">
        <f>'Agency North'!AT22+'Agency South'!AT22</f>
        <v>798</v>
      </c>
      <c r="AT22" s="6">
        <f>'Agency North'!AU22+'Agency South'!AU22</f>
        <v>842</v>
      </c>
      <c r="BA22" s="22">
        <f t="shared" si="83"/>
        <v>797</v>
      </c>
      <c r="BB22" s="22">
        <f t="shared" si="84"/>
        <v>842</v>
      </c>
      <c r="BE22" s="22">
        <f t="shared" si="85"/>
        <v>842</v>
      </c>
      <c r="BF22" s="122">
        <f t="shared" si="86"/>
        <v>3.2424242424242422</v>
      </c>
      <c r="BG22" s="31">
        <f t="shared" si="86"/>
        <v>1.5690298507462686</v>
      </c>
      <c r="BH22" s="31">
        <f t="shared" si="86"/>
        <v>1.4543795620437956</v>
      </c>
      <c r="BI22" s="31">
        <f t="shared" si="86"/>
        <v>1.252411575562701</v>
      </c>
      <c r="BJ22" s="31">
        <f t="shared" si="86"/>
        <v>1.0725806451612903</v>
      </c>
      <c r="BK22" s="31">
        <f t="shared" si="86"/>
        <v>1.0822622107969151</v>
      </c>
      <c r="BR22" s="111">
        <f t="shared" si="87"/>
        <v>1.4543795620437956</v>
      </c>
      <c r="BS22" s="111">
        <f t="shared" si="88"/>
        <v>1.0822622107969151</v>
      </c>
      <c r="BV22" s="111">
        <f t="shared" si="89"/>
        <v>1.0822622107969151</v>
      </c>
    </row>
    <row r="23" spans="1:74" outlineLevel="1" x14ac:dyDescent="0.25">
      <c r="A23" s="13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31"/>
      <c r="AK23" s="31"/>
      <c r="AL23" s="31"/>
      <c r="AM23" s="31"/>
      <c r="AN23" s="31"/>
      <c r="AO23" s="6"/>
      <c r="AP23" s="137">
        <f>'Agency North'!AQ23+'Agency South'!AQ23</f>
        <v>2354</v>
      </c>
      <c r="AQ23" s="137">
        <f>'Agency North'!AR23+'Agency South'!AR23</f>
        <v>2611</v>
      </c>
      <c r="AR23" s="137">
        <f>'Agency North'!AS23+'Agency South'!AS23</f>
        <v>3496</v>
      </c>
      <c r="AS23" s="137">
        <f>'Agency North'!AT23+'Agency South'!AT23</f>
        <v>4041</v>
      </c>
      <c r="AT23" s="137">
        <f>'Agency North'!AU23+'Agency South'!AU23</f>
        <v>4849</v>
      </c>
      <c r="BA23" s="22">
        <f t="shared" si="83"/>
        <v>2611</v>
      </c>
      <c r="BB23" s="22">
        <f t="shared" si="84"/>
        <v>4849</v>
      </c>
      <c r="BE23" s="22"/>
      <c r="BF23" s="122"/>
      <c r="BG23" s="31"/>
      <c r="BH23" s="31"/>
      <c r="BI23" s="31"/>
      <c r="BJ23" s="31"/>
      <c r="BK23" s="31"/>
      <c r="BR23" s="111"/>
      <c r="BS23" s="111"/>
      <c r="BV23" s="111"/>
    </row>
    <row r="24" spans="1:74" s="17" customFormat="1" x14ac:dyDescent="0.25">
      <c r="A24" s="1" t="s">
        <v>137</v>
      </c>
      <c r="B24" s="7">
        <f>SUM(B16:B22)</f>
        <v>2496</v>
      </c>
      <c r="C24" s="7">
        <f t="shared" ref="C24:Y24" si="92">SUM(C16:C22)</f>
        <v>2586</v>
      </c>
      <c r="D24" s="7">
        <f t="shared" si="92"/>
        <v>2805</v>
      </c>
      <c r="E24" s="7">
        <f t="shared" si="92"/>
        <v>3133</v>
      </c>
      <c r="F24" s="7">
        <f t="shared" si="92"/>
        <v>3046</v>
      </c>
      <c r="G24" s="7">
        <f t="shared" si="92"/>
        <v>3101</v>
      </c>
      <c r="H24" s="7">
        <f t="shared" si="92"/>
        <v>3127</v>
      </c>
      <c r="I24" s="7">
        <f t="shared" si="92"/>
        <v>3315</v>
      </c>
      <c r="J24" s="7">
        <f t="shared" si="92"/>
        <v>3461</v>
      </c>
      <c r="K24" s="7">
        <f t="shared" si="92"/>
        <v>3650</v>
      </c>
      <c r="L24" s="7">
        <f t="shared" si="92"/>
        <v>4000</v>
      </c>
      <c r="M24" s="7">
        <f t="shared" si="92"/>
        <v>4117</v>
      </c>
      <c r="N24" s="7">
        <f t="shared" si="92"/>
        <v>4156</v>
      </c>
      <c r="O24" s="7">
        <f t="shared" si="92"/>
        <v>4067</v>
      </c>
      <c r="P24" s="7">
        <f t="shared" si="92"/>
        <v>4326</v>
      </c>
      <c r="Q24" s="7">
        <f t="shared" si="92"/>
        <v>4505</v>
      </c>
      <c r="R24" s="7">
        <f t="shared" si="92"/>
        <v>4930</v>
      </c>
      <c r="S24" s="7">
        <f t="shared" si="92"/>
        <v>5819</v>
      </c>
      <c r="T24" s="7">
        <f t="shared" si="92"/>
        <v>6335</v>
      </c>
      <c r="U24" s="7">
        <f t="shared" si="92"/>
        <v>6970</v>
      </c>
      <c r="V24" s="7">
        <f t="shared" si="92"/>
        <v>7706</v>
      </c>
      <c r="W24" s="7">
        <f t="shared" si="92"/>
        <v>8408</v>
      </c>
      <c r="X24" s="7">
        <f t="shared" si="92"/>
        <v>9051</v>
      </c>
      <c r="Y24" s="7">
        <f t="shared" si="92"/>
        <v>9845</v>
      </c>
      <c r="Z24" s="27">
        <f t="shared" si="78"/>
        <v>5819</v>
      </c>
      <c r="AA24" s="27">
        <f t="shared" si="90"/>
        <v>4326</v>
      </c>
      <c r="AB24" s="27">
        <f t="shared" si="91"/>
        <v>5819</v>
      </c>
      <c r="AC24" s="27">
        <f>SUM(AC16:AC22)</f>
        <v>7706</v>
      </c>
      <c r="AD24" s="22">
        <f t="shared" si="80"/>
        <v>9051</v>
      </c>
      <c r="AE24" s="27">
        <f t="shared" si="81"/>
        <v>3101</v>
      </c>
      <c r="AF24" s="27">
        <f t="shared" si="69"/>
        <v>2805</v>
      </c>
      <c r="AG24" s="27">
        <f t="shared" si="70"/>
        <v>3101</v>
      </c>
      <c r="AH24" s="27">
        <f t="shared" si="71"/>
        <v>3461</v>
      </c>
      <c r="AI24" s="27">
        <f t="shared" si="72"/>
        <v>4117</v>
      </c>
      <c r="AJ24" s="32">
        <f t="shared" si="82"/>
        <v>0.87649145436955811</v>
      </c>
      <c r="AK24" s="32">
        <f t="shared" si="73"/>
        <v>0.54224598930481283</v>
      </c>
      <c r="AL24" s="32">
        <f t="shared" si="74"/>
        <v>0.87649145436955811</v>
      </c>
      <c r="AM24" s="31">
        <f t="shared" si="74"/>
        <v>1.2265241259751516</v>
      </c>
      <c r="AN24" s="31">
        <f t="shared" si="75"/>
        <v>1.198445470002429</v>
      </c>
      <c r="AO24" s="7">
        <f t="shared" ref="AO24:AQ24" si="93">SUM(AO16:AO22)</f>
        <v>10030</v>
      </c>
      <c r="AP24" s="7">
        <f t="shared" si="93"/>
        <v>7676</v>
      </c>
      <c r="AQ24" s="7">
        <f t="shared" si="93"/>
        <v>7777</v>
      </c>
      <c r="AR24" s="7">
        <f t="shared" ref="AR24:AS24" si="94">SUM(AR16:AR22)</f>
        <v>7057</v>
      </c>
      <c r="AS24" s="7">
        <f t="shared" si="94"/>
        <v>7380</v>
      </c>
      <c r="AT24" s="7">
        <f t="shared" ref="AT24" si="95">SUM(AT16:AT22)</f>
        <v>8015</v>
      </c>
      <c r="BA24" s="115">
        <f t="shared" si="83"/>
        <v>7777</v>
      </c>
      <c r="BB24" s="115">
        <f>INDEX(AR24:AT24,IF($A$2&lt;7,$A$2-3,3))</f>
        <v>8015</v>
      </c>
      <c r="BC24" s="37"/>
      <c r="BD24" s="37"/>
      <c r="BE24" s="115">
        <f t="shared" si="85"/>
        <v>8015</v>
      </c>
      <c r="BF24" s="123">
        <f t="shared" si="86"/>
        <v>2.4133782483156883</v>
      </c>
      <c r="BG24" s="32">
        <f t="shared" si="86"/>
        <v>1.88738627981313</v>
      </c>
      <c r="BH24" s="32">
        <f t="shared" si="86"/>
        <v>1.7977346278317152</v>
      </c>
      <c r="BI24" s="32">
        <f t="shared" si="86"/>
        <v>1.5664816870144285</v>
      </c>
      <c r="BJ24" s="32">
        <f t="shared" si="86"/>
        <v>1.4969574036511155</v>
      </c>
      <c r="BK24" s="32">
        <f t="shared" si="86"/>
        <v>1.3773844303144871</v>
      </c>
      <c r="BL24" s="37"/>
      <c r="BM24" s="37"/>
      <c r="BN24" s="37"/>
      <c r="BO24" s="37"/>
      <c r="BP24" s="37"/>
      <c r="BQ24" s="37"/>
      <c r="BR24" s="118">
        <f t="shared" si="87"/>
        <v>1.7977346278317152</v>
      </c>
      <c r="BS24" s="111">
        <f t="shared" si="88"/>
        <v>1.3773844303144871</v>
      </c>
      <c r="BT24" s="37"/>
      <c r="BU24" s="37"/>
      <c r="BV24" s="118">
        <f t="shared" si="89"/>
        <v>1.3773844303144871</v>
      </c>
    </row>
    <row r="25" spans="1:74" x14ac:dyDescent="0.25">
      <c r="M25" s="66"/>
      <c r="P25">
        <f>SUM(N14:P14)/SUM(N24:P24)</f>
        <v>4.9222704996414022</v>
      </c>
      <c r="T25" s="8"/>
      <c r="U25" s="6"/>
      <c r="Y25" s="66"/>
      <c r="Z25"/>
      <c r="AA25" s="21"/>
      <c r="AE25"/>
      <c r="BE25" s="22"/>
      <c r="BF25" s="124"/>
      <c r="BV25" s="111"/>
    </row>
    <row r="26" spans="1:74" x14ac:dyDescent="0.25">
      <c r="Z26"/>
      <c r="AE26"/>
      <c r="AH26" s="39" t="s">
        <v>39</v>
      </c>
      <c r="BF26" s="124"/>
    </row>
    <row r="27" spans="1:74" s="17" customFormat="1" x14ac:dyDescent="0.25">
      <c r="A27" s="2" t="s">
        <v>10</v>
      </c>
      <c r="B27" s="3">
        <f t="shared" ref="B27:Y27" si="96">B3</f>
        <v>42005</v>
      </c>
      <c r="C27" s="3">
        <f t="shared" si="96"/>
        <v>42036</v>
      </c>
      <c r="D27" s="3">
        <f t="shared" si="96"/>
        <v>42064</v>
      </c>
      <c r="E27" s="3">
        <f t="shared" si="96"/>
        <v>42095</v>
      </c>
      <c r="F27" s="3">
        <f t="shared" si="96"/>
        <v>42125</v>
      </c>
      <c r="G27" s="3">
        <f t="shared" si="96"/>
        <v>42156</v>
      </c>
      <c r="H27" s="3">
        <f t="shared" si="96"/>
        <v>42186</v>
      </c>
      <c r="I27" s="3">
        <f t="shared" si="96"/>
        <v>42217</v>
      </c>
      <c r="J27" s="3">
        <f t="shared" si="96"/>
        <v>42248</v>
      </c>
      <c r="K27" s="3">
        <f t="shared" si="96"/>
        <v>42278</v>
      </c>
      <c r="L27" s="3">
        <f t="shared" si="96"/>
        <v>42309</v>
      </c>
      <c r="M27" s="3">
        <f t="shared" si="96"/>
        <v>42339</v>
      </c>
      <c r="N27" s="3">
        <f t="shared" si="96"/>
        <v>42370</v>
      </c>
      <c r="O27" s="3">
        <f t="shared" si="96"/>
        <v>42401</v>
      </c>
      <c r="P27" s="3">
        <f t="shared" si="96"/>
        <v>42430</v>
      </c>
      <c r="Q27" s="3">
        <f t="shared" si="96"/>
        <v>42461</v>
      </c>
      <c r="R27" s="3">
        <f t="shared" si="96"/>
        <v>42491</v>
      </c>
      <c r="S27" s="3">
        <f t="shared" si="96"/>
        <v>42522</v>
      </c>
      <c r="T27" s="3">
        <f t="shared" si="96"/>
        <v>42552</v>
      </c>
      <c r="U27" s="3">
        <f t="shared" si="96"/>
        <v>42583</v>
      </c>
      <c r="V27" s="3">
        <f t="shared" si="96"/>
        <v>42614</v>
      </c>
      <c r="W27" s="3">
        <f t="shared" si="96"/>
        <v>42644</v>
      </c>
      <c r="X27" s="3">
        <f t="shared" si="96"/>
        <v>42675</v>
      </c>
      <c r="Y27" s="3">
        <f t="shared" si="96"/>
        <v>42705</v>
      </c>
      <c r="Z27" s="29" t="str">
        <f>Z15</f>
        <v>YTD 6/16</v>
      </c>
      <c r="AA27" s="29" t="s">
        <v>19</v>
      </c>
      <c r="AB27" s="29" t="s">
        <v>20</v>
      </c>
      <c r="AC27" s="29" t="s">
        <v>21</v>
      </c>
      <c r="AD27" s="29" t="s">
        <v>22</v>
      </c>
      <c r="AE27" s="26" t="str">
        <f t="shared" ref="AE27:AI27" si="97">AE15</f>
        <v>YTD 6/15</v>
      </c>
      <c r="AF27" s="26" t="str">
        <f t="shared" si="97"/>
        <v>Q1 '15</v>
      </c>
      <c r="AG27" s="26" t="str">
        <f t="shared" si="97"/>
        <v>Q2 '15</v>
      </c>
      <c r="AH27" s="26" t="str">
        <f t="shared" si="97"/>
        <v>Q3 '15</v>
      </c>
      <c r="AI27" s="26" t="str">
        <f t="shared" si="97"/>
        <v>Q4 '15</v>
      </c>
      <c r="AJ27" s="30" t="s">
        <v>27</v>
      </c>
      <c r="AK27" s="30" t="s">
        <v>29</v>
      </c>
      <c r="AL27" s="30" t="s">
        <v>30</v>
      </c>
      <c r="AM27" s="30" t="s">
        <v>31</v>
      </c>
      <c r="AN27" s="30" t="s">
        <v>32</v>
      </c>
      <c r="AO27" s="108">
        <v>42736</v>
      </c>
      <c r="AP27" s="108">
        <v>42767</v>
      </c>
      <c r="AQ27" s="108">
        <v>42795</v>
      </c>
      <c r="AR27" s="108">
        <v>42826</v>
      </c>
      <c r="AS27" s="108">
        <v>42856</v>
      </c>
      <c r="AT27" s="108">
        <v>42887</v>
      </c>
      <c r="AU27" s="108">
        <v>42917</v>
      </c>
      <c r="AV27" s="108">
        <v>42948</v>
      </c>
      <c r="AW27" s="108">
        <v>42979</v>
      </c>
      <c r="AX27" s="108">
        <v>43009</v>
      </c>
      <c r="AY27" s="108">
        <v>43040</v>
      </c>
      <c r="AZ27" s="108">
        <v>43070</v>
      </c>
      <c r="BA27" s="29" t="s">
        <v>123</v>
      </c>
      <c r="BB27" s="29" t="s">
        <v>124</v>
      </c>
      <c r="BC27" s="29" t="s">
        <v>125</v>
      </c>
      <c r="BD27" s="29" t="s">
        <v>126</v>
      </c>
      <c r="BE27" s="29" t="str">
        <f>"YTD " &amp; A26 &amp;"/17"</f>
        <v>YTD /17</v>
      </c>
      <c r="BF27" s="121">
        <v>42736</v>
      </c>
      <c r="BG27" s="108">
        <v>42767</v>
      </c>
      <c r="BH27" s="108">
        <v>42795</v>
      </c>
      <c r="BI27" s="108">
        <v>42826</v>
      </c>
      <c r="BJ27" s="108">
        <v>42856</v>
      </c>
      <c r="BK27" s="108">
        <v>42887</v>
      </c>
      <c r="BL27" s="108">
        <v>42917</v>
      </c>
      <c r="BM27" s="108">
        <v>42948</v>
      </c>
      <c r="BN27" s="108">
        <v>42979</v>
      </c>
      <c r="BO27" s="108">
        <v>43009</v>
      </c>
      <c r="BP27" s="108">
        <v>43040</v>
      </c>
      <c r="BQ27" s="108">
        <v>43070</v>
      </c>
      <c r="BR27" s="29" t="s">
        <v>127</v>
      </c>
      <c r="BS27" s="29" t="s">
        <v>128</v>
      </c>
      <c r="BT27" s="29" t="s">
        <v>96</v>
      </c>
      <c r="BU27" s="29" t="s">
        <v>129</v>
      </c>
      <c r="BV27" s="112" t="s">
        <v>130</v>
      </c>
    </row>
    <row r="28" spans="1:74" outlineLevel="1" x14ac:dyDescent="0.25">
      <c r="A28" t="s">
        <v>4</v>
      </c>
      <c r="B28">
        <f>'Agency North'!C28+'Agency South'!C28</f>
        <v>38</v>
      </c>
      <c r="C28">
        <f>'Agency North'!D28+'Agency South'!D28</f>
        <v>30</v>
      </c>
      <c r="D28">
        <f>'Agency North'!E28+'Agency South'!E28</f>
        <v>41</v>
      </c>
      <c r="E28">
        <f>'Agency North'!F28+'Agency South'!F28</f>
        <v>53</v>
      </c>
      <c r="F28">
        <f>'Agency North'!G28+'Agency South'!G28</f>
        <v>59</v>
      </c>
      <c r="G28">
        <f>'Agency North'!H28+'Agency South'!H28</f>
        <v>54</v>
      </c>
      <c r="H28" s="22">
        <f>'Agency North'!I28+'Agency South'!I28</f>
        <v>52</v>
      </c>
      <c r="I28" s="22">
        <f>'Agency North'!J28+'Agency South'!J28</f>
        <v>47</v>
      </c>
      <c r="J28" s="22">
        <f>'Agency North'!K28+'Agency South'!K28</f>
        <v>65</v>
      </c>
      <c r="K28" s="22">
        <f>'Agency North'!L28+'Agency South'!L28</f>
        <v>61</v>
      </c>
      <c r="L28" s="22">
        <f>'Agency North'!M28+'Agency South'!M28</f>
        <v>54</v>
      </c>
      <c r="M28" s="22">
        <f>'Agency North'!N28+'Agency South'!N28</f>
        <v>57</v>
      </c>
      <c r="N28" s="22">
        <f>'Agency North'!O28+'Agency South'!O28</f>
        <v>45</v>
      </c>
      <c r="O28" s="22">
        <f>'Agency North'!P28+'Agency South'!P28</f>
        <v>41</v>
      </c>
      <c r="P28" s="22">
        <f>'Agency North'!Q28+'Agency South'!Q28</f>
        <v>65</v>
      </c>
      <c r="Q28" s="22">
        <f>'Agency North'!R28+'Agency South'!R28</f>
        <v>51</v>
      </c>
      <c r="R28" s="22">
        <f>'Agency North'!S28+'Agency South'!S28</f>
        <v>50</v>
      </c>
      <c r="S28" s="22">
        <f>'Agency North'!T28+'Agency South'!T28</f>
        <v>64</v>
      </c>
      <c r="T28" s="22">
        <f>'Agency North'!U28+'Agency South'!U28</f>
        <v>46</v>
      </c>
      <c r="U28" s="22">
        <f>'Agency North'!V28+'Agency South'!V28</f>
        <v>47</v>
      </c>
      <c r="V28" s="22">
        <f>'Agency North'!W28+'Agency South'!W28</f>
        <v>51</v>
      </c>
      <c r="W28" s="22">
        <f>'Agency North'!X28+'Agency South'!X28</f>
        <v>42</v>
      </c>
      <c r="X28" s="22">
        <f>'Agency North'!Y28+'Agency South'!Y28</f>
        <v>42</v>
      </c>
      <c r="Y28" s="22">
        <f>'Agency North'!Z28+'Agency South'!Z28</f>
        <v>51</v>
      </c>
      <c r="Z28" s="22">
        <f>SUM(N28:INDEX(N28:Y28,$A$2))</f>
        <v>316</v>
      </c>
      <c r="AA28" s="22">
        <f>SUM(N28:P28)</f>
        <v>151</v>
      </c>
      <c r="AB28" s="22">
        <f>SUM(Q28:S28)</f>
        <v>165</v>
      </c>
      <c r="AC28" s="22">
        <f>SUM(T28:V28)</f>
        <v>144</v>
      </c>
      <c r="AD28" s="22">
        <f>SUM(W28:Y28)</f>
        <v>135</v>
      </c>
      <c r="AE28" s="22">
        <f>SUM(B28                                                               : INDEX(B28:M28,$A$2))</f>
        <v>275</v>
      </c>
      <c r="AF28" s="22">
        <f t="shared" ref="AF28" si="98">SUM(B28:D28)</f>
        <v>109</v>
      </c>
      <c r="AG28" s="22">
        <f t="shared" ref="AG28" si="99">SUM(E28:G28)</f>
        <v>166</v>
      </c>
      <c r="AH28" s="22">
        <f>SUM(H28:J28)</f>
        <v>164</v>
      </c>
      <c r="AI28" s="22">
        <f t="shared" ref="AI28" si="100">SUM(K28:M28)</f>
        <v>172</v>
      </c>
      <c r="AJ28" s="31">
        <f>Z28/AE28-1</f>
        <v>0.14909090909090916</v>
      </c>
      <c r="AK28" s="31">
        <f t="shared" ref="AK28:AK36" si="101">AA28/AF28-1</f>
        <v>0.3853211009174311</v>
      </c>
      <c r="AL28" s="31">
        <f t="shared" ref="AL28:AM36" si="102">AB28/AG28-1</f>
        <v>-6.0240963855421326E-3</v>
      </c>
      <c r="AM28" s="31">
        <f t="shared" si="102"/>
        <v>-0.12195121951219512</v>
      </c>
      <c r="AN28" s="31">
        <f>AD28/SUM(K28:INDEX(K28:M28,MOD($A$2,3)))-1</f>
        <v>-0.21511627906976749</v>
      </c>
      <c r="AO28" s="22">
        <f>'Agency North'!AP28+'Agency South'!AP28</f>
        <v>81</v>
      </c>
      <c r="AP28" s="22">
        <f>'Agency North'!AQ28+'Agency South'!AQ28</f>
        <v>100</v>
      </c>
      <c r="AQ28" s="22">
        <f>'Agency North'!AR28+'Agency South'!AR28</f>
        <v>106</v>
      </c>
      <c r="AR28" s="22">
        <f>'Agency North'!AS28+'Agency South'!AS28</f>
        <v>100</v>
      </c>
      <c r="AS28" s="22">
        <f>'Agency North'!AT28+'Agency South'!AT28</f>
        <v>92</v>
      </c>
      <c r="AT28" s="22">
        <f>'Agency North'!AU28+'Agency South'!AU28</f>
        <v>95</v>
      </c>
      <c r="BA28" s="110">
        <f>SUM(AO28:INDEX(AO28:AQ28,IF($A$2&lt;3,$A$2,3)))</f>
        <v>287</v>
      </c>
      <c r="BB28" s="110">
        <f>SUM(AR28:INDEX(AR28:AT28,IF($A$2&lt;7,$A$2-3,3)))</f>
        <v>287</v>
      </c>
      <c r="BC28" s="110">
        <f>SUM(AU28:INDEX(AU28:AW28,IF(AND($A$2&gt;6,$A$2&lt;10),$A$2-6,0)))</f>
        <v>0</v>
      </c>
      <c r="BD28" s="110">
        <f>SUM(AX28:INDEX(AX28:AZ28,IF($A$2&gt;9,$A$2-9,0)))</f>
        <v>0</v>
      </c>
      <c r="BE28" s="110">
        <f>SUM($AO28:INDEX(AO28:AZ28,$A$2))</f>
        <v>574</v>
      </c>
      <c r="BF28" s="122">
        <f t="shared" ref="BF28:BF36" si="103">AO28/N28</f>
        <v>1.8</v>
      </c>
      <c r="BG28" s="111">
        <f t="shared" ref="BG28:BG36" si="104">AP28/O28</f>
        <v>2.4390243902439024</v>
      </c>
      <c r="BH28" s="111">
        <f t="shared" ref="BH28:BH36" si="105">AQ28/P28</f>
        <v>1.6307692307692307</v>
      </c>
      <c r="BI28" s="111">
        <f t="shared" ref="BI28:BI36" si="106">AR28/Q28</f>
        <v>1.9607843137254901</v>
      </c>
      <c r="BJ28" s="111">
        <f t="shared" ref="BJ28:BJ36" si="107">AS28/R28</f>
        <v>1.84</v>
      </c>
      <c r="BK28" s="111">
        <f t="shared" ref="BK28:BK36" si="108">AT28/S28</f>
        <v>1.484375</v>
      </c>
      <c r="BL28" s="111">
        <f t="shared" ref="BL28:BL36" si="109">AU28/T28</f>
        <v>0</v>
      </c>
      <c r="BM28" s="111">
        <f t="shared" ref="BM28:BM36" si="110">AV28/U28</f>
        <v>0</v>
      </c>
      <c r="BN28" s="111">
        <f t="shared" ref="BN28:BN36" si="111">AW28/V28</f>
        <v>0</v>
      </c>
      <c r="BO28" s="111">
        <f t="shared" ref="BO28:BO36" si="112">AX28/W28</f>
        <v>0</v>
      </c>
      <c r="BP28" s="111">
        <f t="shared" ref="BP28:BP36" si="113">AY28/X28</f>
        <v>0</v>
      </c>
      <c r="BQ28" s="111">
        <f t="shared" ref="BQ28:BQ36" si="114">AZ28/Y28</f>
        <v>0</v>
      </c>
      <c r="BR28" s="111">
        <f>BA28/SUM(N28:INDEX(N28:P28,IF($A$2&lt;3,$A$2,3)))</f>
        <v>1.9006622516556291</v>
      </c>
      <c r="BS28" s="111">
        <f>BB28/SUM(Q28:INDEX(Q28:S28,IF($A$2&lt;7,$A$2-3,3)))</f>
        <v>1.7393939393939395</v>
      </c>
      <c r="BT28" s="111">
        <f t="shared" ref="BT28:BT36" si="115">BC28/AC28</f>
        <v>0</v>
      </c>
      <c r="BU28" s="111">
        <f t="shared" ref="BU28:BU36" si="116">BD28/AD28</f>
        <v>0</v>
      </c>
      <c r="BV28" s="111">
        <f t="shared" ref="BV28:BV36" si="117">BE28/Z28</f>
        <v>1.8164556962025316</v>
      </c>
    </row>
    <row r="29" spans="1:74" outlineLevel="1" x14ac:dyDescent="0.25">
      <c r="A29" t="s">
        <v>5</v>
      </c>
      <c r="B29">
        <f>'Agency North'!C29+'Agency South'!C29</f>
        <v>122</v>
      </c>
      <c r="C29">
        <f>'Agency North'!D29+'Agency South'!D29</f>
        <v>72</v>
      </c>
      <c r="D29">
        <f>'Agency North'!E29+'Agency South'!E29</f>
        <v>140</v>
      </c>
      <c r="E29">
        <f>'Agency North'!F29+'Agency South'!F29</f>
        <v>166</v>
      </c>
      <c r="F29">
        <f>'Agency North'!G29+'Agency South'!G29</f>
        <v>159</v>
      </c>
      <c r="G29">
        <f>'Agency North'!H29+'Agency South'!H29</f>
        <v>205</v>
      </c>
      <c r="H29" s="22">
        <f>'Agency North'!I29+'Agency South'!I29</f>
        <v>242</v>
      </c>
      <c r="I29" s="22">
        <f>'Agency North'!J29+'Agency South'!J29</f>
        <v>175</v>
      </c>
      <c r="J29" s="22">
        <f>'Agency North'!K29+'Agency South'!K29</f>
        <v>269</v>
      </c>
      <c r="K29" s="22">
        <f>'Agency North'!L29+'Agency South'!L29</f>
        <v>202</v>
      </c>
      <c r="L29" s="22">
        <f>'Agency North'!M29+'Agency South'!M29</f>
        <v>376</v>
      </c>
      <c r="M29" s="22">
        <f>'Agency North'!N29+'Agency South'!N29</f>
        <v>276</v>
      </c>
      <c r="N29" s="22">
        <f>'Agency North'!O29+'Agency South'!O29</f>
        <v>59</v>
      </c>
      <c r="O29" s="22">
        <f>'Agency North'!P29+'Agency South'!P29</f>
        <v>63</v>
      </c>
      <c r="P29" s="22">
        <f>'Agency North'!Q29+'Agency South'!Q29</f>
        <v>301</v>
      </c>
      <c r="Q29" s="22">
        <f>'Agency North'!R29+'Agency South'!R29</f>
        <v>244</v>
      </c>
      <c r="R29" s="22">
        <f>'Agency North'!S29+'Agency South'!S29</f>
        <v>299</v>
      </c>
      <c r="S29" s="22">
        <f>'Agency North'!T29+'Agency South'!T29</f>
        <v>576</v>
      </c>
      <c r="T29" s="22">
        <f>'Agency North'!U29+'Agency South'!U29</f>
        <v>359</v>
      </c>
      <c r="U29" s="22">
        <f>'Agency North'!V29+'Agency South'!V29</f>
        <v>409</v>
      </c>
      <c r="V29" s="22">
        <f>'Agency North'!W29+'Agency South'!W29</f>
        <v>554</v>
      </c>
      <c r="W29" s="22">
        <f>'Agency North'!X29+'Agency South'!X29</f>
        <v>434</v>
      </c>
      <c r="X29" s="22">
        <f>'Agency North'!Y29+'Agency South'!Y29</f>
        <v>407</v>
      </c>
      <c r="Y29" s="22">
        <f>'Agency North'!Z29+'Agency South'!Z29</f>
        <v>774</v>
      </c>
      <c r="Z29" s="22">
        <f>SUM(N29:INDEX(N29:Y29,$A$2))</f>
        <v>1542</v>
      </c>
      <c r="AA29" s="22">
        <f t="shared" ref="AA29:AA34" si="118">SUM(N29:P29)</f>
        <v>423</v>
      </c>
      <c r="AB29" s="22">
        <f t="shared" ref="AB29:AB34" si="119">SUM(Q29:S29)</f>
        <v>1119</v>
      </c>
      <c r="AC29" s="22">
        <f t="shared" ref="AC29:AC34" si="120">SUM(T29:V29)</f>
        <v>1322</v>
      </c>
      <c r="AD29" s="22">
        <f t="shared" ref="AD29:AD34" si="121">SUM(W29:Y29)</f>
        <v>1615</v>
      </c>
      <c r="AE29" s="22">
        <f>SUM(B29                                                               : INDEX(B29:M29,$A$2))</f>
        <v>864</v>
      </c>
      <c r="AF29" s="22">
        <f t="shared" ref="AF29:AF34" si="122">SUM(B29:D29)</f>
        <v>334</v>
      </c>
      <c r="AG29" s="22">
        <f t="shared" ref="AG29:AG34" si="123">SUM(E29:G29)</f>
        <v>530</v>
      </c>
      <c r="AH29" s="22">
        <f t="shared" ref="AH29:AH34" si="124">SUM(H29:J29)</f>
        <v>686</v>
      </c>
      <c r="AI29" s="22">
        <f t="shared" ref="AI29:AI34" si="125">SUM(K29:M29)</f>
        <v>854</v>
      </c>
      <c r="AJ29" s="31">
        <f t="shared" ref="AJ29:AJ36" si="126">Z29/AE29-1</f>
        <v>0.78472222222222232</v>
      </c>
      <c r="AK29" s="31">
        <f t="shared" si="101"/>
        <v>0.26646706586826352</v>
      </c>
      <c r="AL29" s="31">
        <f t="shared" si="102"/>
        <v>1.111320754716981</v>
      </c>
      <c r="AM29" s="31">
        <f t="shared" si="102"/>
        <v>0.92711370262390669</v>
      </c>
      <c r="AN29" s="31">
        <f>AD29/SUM(K29:INDEX(K29:M29,MOD($A$2,3)))-1</f>
        <v>0.8911007025761124</v>
      </c>
      <c r="AO29" s="22">
        <f>'Agency North'!AP29+'Agency South'!AP29</f>
        <v>160</v>
      </c>
      <c r="AP29" s="22">
        <f>'Agency North'!AQ29+'Agency South'!AQ29</f>
        <v>325</v>
      </c>
      <c r="AQ29" s="22">
        <f>'Agency North'!AR29+'Agency South'!AR29</f>
        <v>591</v>
      </c>
      <c r="AR29" s="22">
        <f>'Agency North'!AS29+'Agency South'!AS29</f>
        <v>460</v>
      </c>
      <c r="AS29" s="22">
        <f>'Agency North'!AT29+'Agency South'!AT29</f>
        <v>429</v>
      </c>
      <c r="AT29" s="22">
        <f>'Agency North'!AU29+'Agency South'!AU29</f>
        <v>914</v>
      </c>
      <c r="BA29" s="110">
        <f>SUM(AO29:INDEX(AO29:AQ29,IF($A$2&lt;3,$A$2,3)))</f>
        <v>1076</v>
      </c>
      <c r="BB29" s="110">
        <f>SUM(AR29:INDEX(AR29:AT29,IF($A$2&lt;7,$A$2-3,3)))</f>
        <v>1803</v>
      </c>
      <c r="BC29" s="110">
        <f>SUM(AU29:INDEX(AU29:AW29,IF(AND($A$2&gt;6,$A$2&lt;10),$A$2-6,0)))</f>
        <v>0</v>
      </c>
      <c r="BD29" s="110">
        <f>SUM(AX29:INDEX(AX29:AZ29,IF($A$2&gt;9,$A$2-9,0)))</f>
        <v>0</v>
      </c>
      <c r="BE29" s="110">
        <f>SUM($AO29:INDEX(AO29:AZ29,$A$2))</f>
        <v>2879</v>
      </c>
      <c r="BF29" s="122">
        <f t="shared" si="103"/>
        <v>2.7118644067796609</v>
      </c>
      <c r="BG29" s="111">
        <f t="shared" si="104"/>
        <v>5.1587301587301591</v>
      </c>
      <c r="BH29" s="111">
        <f t="shared" si="105"/>
        <v>1.9634551495016612</v>
      </c>
      <c r="BI29" s="111">
        <f t="shared" si="106"/>
        <v>1.8852459016393444</v>
      </c>
      <c r="BJ29" s="111">
        <f t="shared" si="107"/>
        <v>1.4347826086956521</v>
      </c>
      <c r="BK29" s="111">
        <f t="shared" si="108"/>
        <v>1.5868055555555556</v>
      </c>
      <c r="BL29" s="111">
        <f t="shared" si="109"/>
        <v>0</v>
      </c>
      <c r="BM29" s="111">
        <f t="shared" si="110"/>
        <v>0</v>
      </c>
      <c r="BN29" s="111">
        <f t="shared" si="111"/>
        <v>0</v>
      </c>
      <c r="BO29" s="111">
        <f t="shared" si="112"/>
        <v>0</v>
      </c>
      <c r="BP29" s="111">
        <f t="shared" si="113"/>
        <v>0</v>
      </c>
      <c r="BQ29" s="111">
        <f t="shared" si="114"/>
        <v>0</v>
      </c>
      <c r="BR29" s="111">
        <f>BA29/SUM(N29:INDEX(N29:P29,IF($A$2&lt;3,$A$2,3)))</f>
        <v>2.5437352245862885</v>
      </c>
      <c r="BS29" s="111">
        <f>BB29/SUM(Q29:INDEX(Q29:S29,IF($A$2&lt;7,$A$2-3,3)))</f>
        <v>1.6112600536193029</v>
      </c>
      <c r="BT29" s="111">
        <f t="shared" si="115"/>
        <v>0</v>
      </c>
      <c r="BU29" s="111">
        <f t="shared" si="116"/>
        <v>0</v>
      </c>
      <c r="BV29" s="111">
        <f t="shared" si="117"/>
        <v>1.8670557717250325</v>
      </c>
    </row>
    <row r="30" spans="1:74" outlineLevel="1" x14ac:dyDescent="0.25">
      <c r="A30" t="s">
        <v>6</v>
      </c>
      <c r="B30">
        <f>'Agency North'!C30+'Agency South'!C30</f>
        <v>106</v>
      </c>
      <c r="C30">
        <f>'Agency North'!D30+'Agency South'!D30</f>
        <v>106</v>
      </c>
      <c r="D30">
        <f>'Agency North'!E30+'Agency South'!E30</f>
        <v>71</v>
      </c>
      <c r="E30">
        <f>'Agency North'!F30+'Agency South'!F30</f>
        <v>140</v>
      </c>
      <c r="F30">
        <f>'Agency North'!G30+'Agency South'!G30</f>
        <v>162</v>
      </c>
      <c r="G30">
        <f>'Agency North'!H30+'Agency South'!H30</f>
        <v>149</v>
      </c>
      <c r="H30" s="22">
        <f>'Agency North'!I30+'Agency South'!I30</f>
        <v>168</v>
      </c>
      <c r="I30" s="22">
        <f>'Agency North'!J30+'Agency South'!J30</f>
        <v>132</v>
      </c>
      <c r="J30" s="22">
        <f>'Agency North'!K30+'Agency South'!K30</f>
        <v>174</v>
      </c>
      <c r="K30" s="22">
        <f>'Agency North'!L30+'Agency South'!L30</f>
        <v>203</v>
      </c>
      <c r="L30" s="22">
        <f>'Agency North'!M30+'Agency South'!M30</f>
        <v>121</v>
      </c>
      <c r="M30" s="22">
        <f>'Agency North'!N30+'Agency South'!N30</f>
        <v>320</v>
      </c>
      <c r="N30" s="22">
        <f>'Agency North'!O30+'Agency South'!O30</f>
        <v>104</v>
      </c>
      <c r="O30" s="22">
        <f>'Agency North'!P30+'Agency South'!P30</f>
        <v>56</v>
      </c>
      <c r="P30" s="22">
        <f>'Agency North'!Q30+'Agency South'!Q30</f>
        <v>49</v>
      </c>
      <c r="Q30" s="22">
        <f>'Agency North'!R30+'Agency South'!R30</f>
        <v>169</v>
      </c>
      <c r="R30" s="22">
        <f>'Agency North'!S30+'Agency South'!S30</f>
        <v>162</v>
      </c>
      <c r="S30" s="22">
        <f>'Agency North'!T30+'Agency South'!T30</f>
        <v>232</v>
      </c>
      <c r="T30" s="22">
        <f>'Agency North'!U30+'Agency South'!U30</f>
        <v>300</v>
      </c>
      <c r="U30" s="22">
        <f>'Agency North'!V30+'Agency South'!V30</f>
        <v>228</v>
      </c>
      <c r="V30" s="22">
        <f>'Agency North'!W30+'Agency South'!W30</f>
        <v>310</v>
      </c>
      <c r="W30" s="22">
        <f>'Agency North'!X30+'Agency South'!X30</f>
        <v>301</v>
      </c>
      <c r="X30" s="22">
        <f>'Agency North'!Y30+'Agency South'!Y30</f>
        <v>313</v>
      </c>
      <c r="Y30" s="22">
        <f>'Agency North'!Z30+'Agency South'!Z30</f>
        <v>377</v>
      </c>
      <c r="Z30" s="22">
        <f>SUM(N30:INDEX(N30:Y30,$A$2))</f>
        <v>772</v>
      </c>
      <c r="AA30" s="22">
        <f t="shared" si="118"/>
        <v>209</v>
      </c>
      <c r="AB30" s="22">
        <f t="shared" si="119"/>
        <v>563</v>
      </c>
      <c r="AC30" s="22">
        <f t="shared" si="120"/>
        <v>838</v>
      </c>
      <c r="AD30" s="22">
        <f t="shared" si="121"/>
        <v>991</v>
      </c>
      <c r="AE30" s="22">
        <f>SUM(B30                                                               : INDEX(B30:M30,$A$2))</f>
        <v>734</v>
      </c>
      <c r="AF30" s="22">
        <f t="shared" si="122"/>
        <v>283</v>
      </c>
      <c r="AG30" s="22">
        <f t="shared" si="123"/>
        <v>451</v>
      </c>
      <c r="AH30" s="22">
        <f t="shared" si="124"/>
        <v>474</v>
      </c>
      <c r="AI30" s="22">
        <f t="shared" si="125"/>
        <v>644</v>
      </c>
      <c r="AJ30" s="31">
        <f t="shared" si="126"/>
        <v>5.1771117166212521E-2</v>
      </c>
      <c r="AK30" s="31">
        <f t="shared" si="101"/>
        <v>-0.2614840989399293</v>
      </c>
      <c r="AL30" s="31">
        <f t="shared" si="102"/>
        <v>0.24833702882483366</v>
      </c>
      <c r="AM30" s="31">
        <f t="shared" si="102"/>
        <v>0.76793248945147674</v>
      </c>
      <c r="AN30" s="31">
        <f>AD30/SUM(K30:INDEX(K30:M30,MOD($A$2,3)))-1</f>
        <v>0.53881987577639756</v>
      </c>
      <c r="AO30" s="22">
        <f>'Agency North'!AP30+'Agency South'!AP30</f>
        <v>218</v>
      </c>
      <c r="AP30" s="22">
        <f>'Agency North'!AQ30+'Agency South'!AQ30</f>
        <v>117</v>
      </c>
      <c r="AQ30" s="22">
        <f>'Agency North'!AR30+'Agency South'!AR30</f>
        <v>274</v>
      </c>
      <c r="AR30" s="22">
        <f>'Agency North'!AS30+'Agency South'!AS30</f>
        <v>282</v>
      </c>
      <c r="AS30" s="22">
        <f>'Agency North'!AT30+'Agency South'!AT30</f>
        <v>213</v>
      </c>
      <c r="AT30" s="22">
        <f>'Agency North'!AU30+'Agency South'!AU30</f>
        <v>196</v>
      </c>
      <c r="BA30" s="110">
        <f>SUM(AO30:INDEX(AO30:AQ30,IF($A$2&lt;3,$A$2,3)))</f>
        <v>609</v>
      </c>
      <c r="BB30" s="110">
        <f>SUM(AR30:INDEX(AR30:AT30,IF($A$2&lt;7,$A$2-3,3)))</f>
        <v>691</v>
      </c>
      <c r="BC30" s="110">
        <f>SUM(AU30:INDEX(AU30:AW30,IF(AND($A$2&gt;6,$A$2&lt;10),$A$2-6,0)))</f>
        <v>0</v>
      </c>
      <c r="BD30" s="110">
        <f>SUM(AX30:INDEX(AX30:AZ30,IF($A$2&gt;9,$A$2-9,0)))</f>
        <v>0</v>
      </c>
      <c r="BE30" s="110">
        <f>SUM($AO30:INDEX(AO30:AZ30,$A$2))</f>
        <v>1300</v>
      </c>
      <c r="BF30" s="122">
        <f t="shared" si="103"/>
        <v>2.0961538461538463</v>
      </c>
      <c r="BG30" s="111">
        <f t="shared" si="104"/>
        <v>2.0892857142857144</v>
      </c>
      <c r="BH30" s="111">
        <f t="shared" si="105"/>
        <v>5.591836734693878</v>
      </c>
      <c r="BI30" s="111">
        <f t="shared" si="106"/>
        <v>1.668639053254438</v>
      </c>
      <c r="BJ30" s="111">
        <f t="shared" si="107"/>
        <v>1.3148148148148149</v>
      </c>
      <c r="BK30" s="111">
        <f t="shared" si="108"/>
        <v>0.84482758620689657</v>
      </c>
      <c r="BL30" s="111">
        <f t="shared" si="109"/>
        <v>0</v>
      </c>
      <c r="BM30" s="111">
        <f t="shared" si="110"/>
        <v>0</v>
      </c>
      <c r="BN30" s="111">
        <f t="shared" si="111"/>
        <v>0</v>
      </c>
      <c r="BO30" s="111">
        <f t="shared" si="112"/>
        <v>0</v>
      </c>
      <c r="BP30" s="111">
        <f t="shared" si="113"/>
        <v>0</v>
      </c>
      <c r="BQ30" s="111">
        <f t="shared" si="114"/>
        <v>0</v>
      </c>
      <c r="BR30" s="111">
        <f>BA30/SUM(N30:INDEX(N30:P30,IF($A$2&lt;3,$A$2,3)))</f>
        <v>2.9138755980861246</v>
      </c>
      <c r="BS30" s="111">
        <f>BB30/SUM(Q30:INDEX(Q30:S30,IF($A$2&lt;7,$A$2-3,3)))</f>
        <v>1.2273534635879217</v>
      </c>
      <c r="BT30" s="111">
        <f t="shared" si="115"/>
        <v>0</v>
      </c>
      <c r="BU30" s="111">
        <f t="shared" si="116"/>
        <v>0</v>
      </c>
      <c r="BV30" s="111">
        <f t="shared" si="117"/>
        <v>1.6839378238341969</v>
      </c>
    </row>
    <row r="31" spans="1:74" outlineLevel="1" x14ac:dyDescent="0.25">
      <c r="A31" t="s">
        <v>7</v>
      </c>
      <c r="B31">
        <f>'Agency North'!C31+'Agency South'!C31</f>
        <v>124</v>
      </c>
      <c r="C31">
        <f>'Agency North'!D31+'Agency South'!D31</f>
        <v>116</v>
      </c>
      <c r="D31">
        <f>'Agency North'!E31+'Agency South'!E31</f>
        <v>176</v>
      </c>
      <c r="E31">
        <f>'Agency North'!F31+'Agency South'!F31</f>
        <v>110</v>
      </c>
      <c r="F31">
        <f>'Agency North'!G31+'Agency South'!G31</f>
        <v>136</v>
      </c>
      <c r="G31">
        <f>'Agency North'!H31+'Agency South'!H31</f>
        <v>257</v>
      </c>
      <c r="H31" s="22">
        <f>'Agency North'!I31+'Agency South'!I31</f>
        <v>234</v>
      </c>
      <c r="I31" s="22">
        <f>'Agency North'!J31+'Agency South'!J31</f>
        <v>160</v>
      </c>
      <c r="J31" s="22">
        <f>'Agency North'!K31+'Agency South'!K31</f>
        <v>270</v>
      </c>
      <c r="K31" s="22">
        <f>'Agency North'!L31+'Agency South'!L31</f>
        <v>210</v>
      </c>
      <c r="L31" s="22">
        <f>'Agency North'!M31+'Agency South'!M31</f>
        <v>266</v>
      </c>
      <c r="M31" s="22">
        <f>'Agency North'!N31+'Agency South'!N31</f>
        <v>290</v>
      </c>
      <c r="N31" s="22">
        <f>'Agency North'!O31+'Agency South'!O31</f>
        <v>147</v>
      </c>
      <c r="O31" s="22">
        <f>'Agency North'!P31+'Agency South'!P31</f>
        <v>177</v>
      </c>
      <c r="P31" s="22">
        <f>'Agency North'!Q31+'Agency South'!Q31</f>
        <v>150</v>
      </c>
      <c r="Q31" s="22">
        <f>'Agency North'!R31+'Agency South'!R31</f>
        <v>62</v>
      </c>
      <c r="R31" s="22">
        <f>'Agency North'!S31+'Agency South'!S31</f>
        <v>150</v>
      </c>
      <c r="S31" s="22">
        <f>'Agency North'!T31+'Agency South'!T31</f>
        <v>250</v>
      </c>
      <c r="T31" s="22">
        <f>'Agency North'!U31+'Agency South'!U31</f>
        <v>203</v>
      </c>
      <c r="U31" s="22">
        <f>'Agency North'!V31+'Agency South'!V31</f>
        <v>307</v>
      </c>
      <c r="V31" s="22">
        <f>'Agency North'!W31+'Agency South'!W31</f>
        <v>343</v>
      </c>
      <c r="W31" s="22">
        <f>'Agency North'!X31+'Agency South'!X31</f>
        <v>243</v>
      </c>
      <c r="X31" s="22">
        <f>'Agency North'!Y31+'Agency South'!Y31</f>
        <v>323</v>
      </c>
      <c r="Y31" s="22">
        <f>'Agency North'!Z31+'Agency South'!Z31</f>
        <v>494</v>
      </c>
      <c r="Z31" s="22">
        <f>SUM(N31:INDEX(N31:Y31,$A$2))</f>
        <v>936</v>
      </c>
      <c r="AA31" s="22">
        <f t="shared" si="118"/>
        <v>474</v>
      </c>
      <c r="AB31" s="22">
        <f t="shared" si="119"/>
        <v>462</v>
      </c>
      <c r="AC31" s="22">
        <f t="shared" si="120"/>
        <v>853</v>
      </c>
      <c r="AD31" s="22">
        <f t="shared" si="121"/>
        <v>1060</v>
      </c>
      <c r="AE31" s="22">
        <f>SUM(B31                                                               : INDEX(B31:M31,$A$2))</f>
        <v>919</v>
      </c>
      <c r="AF31" s="22">
        <f t="shared" si="122"/>
        <v>416</v>
      </c>
      <c r="AG31" s="22">
        <f t="shared" si="123"/>
        <v>503</v>
      </c>
      <c r="AH31" s="22">
        <f t="shared" si="124"/>
        <v>664</v>
      </c>
      <c r="AI31" s="22">
        <f t="shared" si="125"/>
        <v>766</v>
      </c>
      <c r="AJ31" s="31">
        <f t="shared" si="126"/>
        <v>1.8498367791077275E-2</v>
      </c>
      <c r="AK31" s="31">
        <f t="shared" si="101"/>
        <v>0.13942307692307687</v>
      </c>
      <c r="AL31" s="31">
        <f t="shared" si="102"/>
        <v>-8.1510934393638212E-2</v>
      </c>
      <c r="AM31" s="31">
        <f t="shared" si="102"/>
        <v>0.28463855421686746</v>
      </c>
      <c r="AN31" s="31">
        <f>AD31/SUM(K31:INDEX(K31:M31,MOD($A$2,3)))-1</f>
        <v>0.38381201044386426</v>
      </c>
      <c r="AO31" s="22">
        <f>'Agency North'!AP31+'Agency South'!AP31</f>
        <v>238</v>
      </c>
      <c r="AP31" s="22">
        <f>'Agency North'!AQ31+'Agency South'!AQ31</f>
        <v>423</v>
      </c>
      <c r="AQ31" s="22">
        <f>'Agency North'!AR31+'Agency South'!AR31</f>
        <v>281</v>
      </c>
      <c r="AR31" s="22">
        <f>'Agency North'!AS31+'Agency South'!AS31</f>
        <v>224</v>
      </c>
      <c r="AS31" s="22">
        <f>'Agency North'!AT31+'Agency South'!AT31</f>
        <v>263</v>
      </c>
      <c r="AT31" s="22">
        <f>'Agency North'!AU31+'Agency South'!AU31</f>
        <v>233</v>
      </c>
      <c r="BA31" s="110">
        <f>SUM(AO31:INDEX(AO31:AQ31,IF($A$2&lt;3,$A$2,3)))</f>
        <v>942</v>
      </c>
      <c r="BB31" s="110">
        <f>SUM(AR31:INDEX(AR31:AT31,IF($A$2&lt;7,$A$2-3,3)))</f>
        <v>720</v>
      </c>
      <c r="BC31" s="110">
        <f>SUM(AU31:INDEX(AU31:AW31,IF(AND($A$2&gt;6,$A$2&lt;10),$A$2-6,0)))</f>
        <v>0</v>
      </c>
      <c r="BD31" s="110">
        <f>SUM(AX31:INDEX(AX31:AZ31,IF($A$2&gt;9,$A$2-9,0)))</f>
        <v>0</v>
      </c>
      <c r="BE31" s="110">
        <f>SUM($AO31:INDEX(AO31:AZ31,$A$2))</f>
        <v>1662</v>
      </c>
      <c r="BF31" s="122">
        <f t="shared" si="103"/>
        <v>1.6190476190476191</v>
      </c>
      <c r="BG31" s="111">
        <f t="shared" si="104"/>
        <v>2.3898305084745761</v>
      </c>
      <c r="BH31" s="111">
        <f t="shared" si="105"/>
        <v>1.8733333333333333</v>
      </c>
      <c r="BI31" s="111">
        <f t="shared" si="106"/>
        <v>3.6129032258064515</v>
      </c>
      <c r="BJ31" s="111">
        <f t="shared" si="107"/>
        <v>1.7533333333333334</v>
      </c>
      <c r="BK31" s="111">
        <f t="shared" si="108"/>
        <v>0.93200000000000005</v>
      </c>
      <c r="BL31" s="111">
        <f t="shared" si="109"/>
        <v>0</v>
      </c>
      <c r="BM31" s="111">
        <f t="shared" si="110"/>
        <v>0</v>
      </c>
      <c r="BN31" s="111">
        <f t="shared" si="111"/>
        <v>0</v>
      </c>
      <c r="BO31" s="111">
        <f t="shared" si="112"/>
        <v>0</v>
      </c>
      <c r="BP31" s="111">
        <f t="shared" si="113"/>
        <v>0</v>
      </c>
      <c r="BQ31" s="111">
        <f t="shared" si="114"/>
        <v>0</v>
      </c>
      <c r="BR31" s="111">
        <f>BA31/SUM(N31:INDEX(N31:P31,IF($A$2&lt;3,$A$2,3)))</f>
        <v>1.9873417721518987</v>
      </c>
      <c r="BS31" s="111">
        <f>BB31/SUM(Q31:INDEX(Q31:S31,IF($A$2&lt;7,$A$2-3,3)))</f>
        <v>1.5584415584415585</v>
      </c>
      <c r="BT31" s="111">
        <f t="shared" si="115"/>
        <v>0</v>
      </c>
      <c r="BU31" s="111">
        <f t="shared" si="116"/>
        <v>0</v>
      </c>
      <c r="BV31" s="111">
        <f t="shared" si="117"/>
        <v>1.7756410256410255</v>
      </c>
    </row>
    <row r="32" spans="1:74" outlineLevel="1" x14ac:dyDescent="0.25">
      <c r="A32" t="s">
        <v>8</v>
      </c>
      <c r="B32">
        <f>'Agency North'!C32+'Agency South'!C32</f>
        <v>81</v>
      </c>
      <c r="C32">
        <f>'Agency North'!D32+'Agency South'!D32</f>
        <v>65</v>
      </c>
      <c r="D32">
        <f>'Agency North'!E32+'Agency South'!E32</f>
        <v>124</v>
      </c>
      <c r="E32">
        <f>'Agency North'!F32+'Agency South'!F32</f>
        <v>142</v>
      </c>
      <c r="F32">
        <f>'Agency North'!G32+'Agency South'!G32</f>
        <v>182</v>
      </c>
      <c r="G32">
        <f>'Agency North'!H32+'Agency South'!H32</f>
        <v>143</v>
      </c>
      <c r="H32" s="22">
        <f>'Agency North'!I32+'Agency South'!I32</f>
        <v>132</v>
      </c>
      <c r="I32" s="22">
        <f>'Agency North'!J32+'Agency South'!J32</f>
        <v>140</v>
      </c>
      <c r="J32" s="22">
        <f>'Agency North'!K32+'Agency South'!K32</f>
        <v>260</v>
      </c>
      <c r="K32" s="22">
        <f>'Agency North'!L32+'Agency South'!L32</f>
        <v>192</v>
      </c>
      <c r="L32" s="22">
        <f>'Agency North'!M32+'Agency South'!M32</f>
        <v>199</v>
      </c>
      <c r="M32" s="22">
        <f>'Agency North'!N32+'Agency South'!N32</f>
        <v>233</v>
      </c>
      <c r="N32" s="22">
        <f>'Agency North'!O32+'Agency South'!O32</f>
        <v>124</v>
      </c>
      <c r="O32" s="22">
        <f>'Agency North'!P32+'Agency South'!P32</f>
        <v>121</v>
      </c>
      <c r="P32" s="22">
        <f>'Agency North'!Q32+'Agency South'!Q32</f>
        <v>256</v>
      </c>
      <c r="Q32" s="22">
        <f>'Agency North'!R32+'Agency South'!R32</f>
        <v>184</v>
      </c>
      <c r="R32" s="22">
        <f>'Agency North'!S32+'Agency South'!S32</f>
        <v>132</v>
      </c>
      <c r="S32" s="22">
        <f>'Agency North'!T32+'Agency South'!T32</f>
        <v>114</v>
      </c>
      <c r="T32" s="22">
        <f>'Agency North'!U32+'Agency South'!U32</f>
        <v>113</v>
      </c>
      <c r="U32" s="22">
        <f>'Agency North'!V32+'Agency South'!V32</f>
        <v>155</v>
      </c>
      <c r="V32" s="22">
        <f>'Agency North'!W32+'Agency South'!W32</f>
        <v>186</v>
      </c>
      <c r="W32" s="22">
        <f>'Agency North'!X32+'Agency South'!X32</f>
        <v>180</v>
      </c>
      <c r="X32" s="22">
        <f>'Agency North'!Y32+'Agency South'!Y32</f>
        <v>156</v>
      </c>
      <c r="Y32" s="22">
        <f>'Agency North'!Z32+'Agency South'!Z32</f>
        <v>321</v>
      </c>
      <c r="Z32" s="22">
        <f>SUM(N32:INDEX(N32:Y32,$A$2))</f>
        <v>931</v>
      </c>
      <c r="AA32" s="22">
        <f t="shared" si="118"/>
        <v>501</v>
      </c>
      <c r="AB32" s="22">
        <f t="shared" si="119"/>
        <v>430</v>
      </c>
      <c r="AC32" s="22">
        <f t="shared" si="120"/>
        <v>454</v>
      </c>
      <c r="AD32" s="22">
        <f t="shared" si="121"/>
        <v>657</v>
      </c>
      <c r="AE32" s="22">
        <f>SUM(B32                                                               : INDEX(B32:M32,$A$2))</f>
        <v>737</v>
      </c>
      <c r="AF32" s="22">
        <f t="shared" si="122"/>
        <v>270</v>
      </c>
      <c r="AG32" s="22">
        <f t="shared" si="123"/>
        <v>467</v>
      </c>
      <c r="AH32" s="22">
        <f t="shared" si="124"/>
        <v>532</v>
      </c>
      <c r="AI32" s="22">
        <f t="shared" si="125"/>
        <v>624</v>
      </c>
      <c r="AJ32" s="31">
        <f t="shared" si="126"/>
        <v>0.26322930800542732</v>
      </c>
      <c r="AK32" s="31">
        <f t="shared" si="101"/>
        <v>0.85555555555555562</v>
      </c>
      <c r="AL32" s="31">
        <f t="shared" si="102"/>
        <v>-7.9229122055674561E-2</v>
      </c>
      <c r="AM32" s="31">
        <f t="shared" si="102"/>
        <v>-0.14661654135338342</v>
      </c>
      <c r="AN32" s="31">
        <f>AD32/SUM(K32:INDEX(K32:M32,MOD($A$2,3)))-1</f>
        <v>5.2884615384615419E-2</v>
      </c>
      <c r="AO32" s="22">
        <f>'Agency North'!AP32+'Agency South'!AP32</f>
        <v>146</v>
      </c>
      <c r="AP32" s="22">
        <f>'Agency North'!AQ32+'Agency South'!AQ32</f>
        <v>255</v>
      </c>
      <c r="AQ32" s="22">
        <f>'Agency North'!AR32+'Agency South'!AR32</f>
        <v>362</v>
      </c>
      <c r="AR32" s="22">
        <f>'Agency North'!AS32+'Agency South'!AS32</f>
        <v>298</v>
      </c>
      <c r="AS32" s="22">
        <f>'Agency North'!AT32+'Agency South'!AT32</f>
        <v>176</v>
      </c>
      <c r="AT32" s="22">
        <f>'Agency North'!AU32+'Agency South'!AU32</f>
        <v>151</v>
      </c>
      <c r="BA32" s="110">
        <f>SUM(AO32:INDEX(AO32:AQ32,IF($A$2&lt;3,$A$2,3)))</f>
        <v>763</v>
      </c>
      <c r="BB32" s="110">
        <f>SUM(AR32:INDEX(AR32:AT32,IF($A$2&lt;7,$A$2-3,3)))</f>
        <v>625</v>
      </c>
      <c r="BC32" s="110">
        <f>SUM(AU32:INDEX(AU32:AW32,IF(AND($A$2&gt;6,$A$2&lt;10),$A$2-6,0)))</f>
        <v>0</v>
      </c>
      <c r="BD32" s="110">
        <f>SUM(AX32:INDEX(AX32:AZ32,IF($A$2&gt;9,$A$2-9,0)))</f>
        <v>0</v>
      </c>
      <c r="BE32" s="110">
        <f>SUM($AO32:INDEX(AO32:AZ32,$A$2))</f>
        <v>1388</v>
      </c>
      <c r="BF32" s="122">
        <f t="shared" si="103"/>
        <v>1.1774193548387097</v>
      </c>
      <c r="BG32" s="111">
        <f t="shared" si="104"/>
        <v>2.1074380165289255</v>
      </c>
      <c r="BH32" s="111">
        <f t="shared" si="105"/>
        <v>1.4140625</v>
      </c>
      <c r="BI32" s="111">
        <f t="shared" si="106"/>
        <v>1.6195652173913044</v>
      </c>
      <c r="BJ32" s="111">
        <f t="shared" si="107"/>
        <v>1.3333333333333333</v>
      </c>
      <c r="BK32" s="111">
        <f t="shared" si="108"/>
        <v>1.3245614035087718</v>
      </c>
      <c r="BL32" s="111">
        <f t="shared" si="109"/>
        <v>0</v>
      </c>
      <c r="BM32" s="111">
        <f t="shared" si="110"/>
        <v>0</v>
      </c>
      <c r="BN32" s="111">
        <f t="shared" si="111"/>
        <v>0</v>
      </c>
      <c r="BO32" s="111">
        <f t="shared" si="112"/>
        <v>0</v>
      </c>
      <c r="BP32" s="111">
        <f t="shared" si="113"/>
        <v>0</v>
      </c>
      <c r="BQ32" s="111">
        <f t="shared" si="114"/>
        <v>0</v>
      </c>
      <c r="BR32" s="111">
        <f>BA32/SUM(N32:INDEX(N32:P32,IF($A$2&lt;3,$A$2,3)))</f>
        <v>1.5229540918163673</v>
      </c>
      <c r="BS32" s="111">
        <f>BB32/SUM(Q32:INDEX(Q32:S32,IF($A$2&lt;7,$A$2-3,3)))</f>
        <v>1.4534883720930232</v>
      </c>
      <c r="BT32" s="111">
        <f t="shared" si="115"/>
        <v>0</v>
      </c>
      <c r="BU32" s="111">
        <f t="shared" si="116"/>
        <v>0</v>
      </c>
      <c r="BV32" s="111">
        <f t="shared" si="117"/>
        <v>1.4908700322234156</v>
      </c>
    </row>
    <row r="33" spans="1:76" outlineLevel="1" x14ac:dyDescent="0.25">
      <c r="A33" t="s">
        <v>1</v>
      </c>
      <c r="B33">
        <f>'Agency North'!C33+'Agency South'!C33</f>
        <v>63</v>
      </c>
      <c r="C33">
        <f>'Agency North'!D33+'Agency South'!D33</f>
        <v>59</v>
      </c>
      <c r="D33">
        <f>'Agency North'!E33+'Agency South'!E33</f>
        <v>70</v>
      </c>
      <c r="E33">
        <f>'Agency North'!F33+'Agency South'!F33</f>
        <v>112</v>
      </c>
      <c r="F33">
        <f>'Agency North'!G33+'Agency South'!G33</f>
        <v>142</v>
      </c>
      <c r="G33">
        <f>'Agency North'!H33+'Agency South'!H33</f>
        <v>150</v>
      </c>
      <c r="H33" s="22">
        <f>'Agency North'!I33+'Agency South'!I33</f>
        <v>146</v>
      </c>
      <c r="I33" s="22">
        <f>'Agency North'!J33+'Agency South'!J33</f>
        <v>126</v>
      </c>
      <c r="J33" s="22">
        <f>'Agency North'!K33+'Agency South'!K33</f>
        <v>213</v>
      </c>
      <c r="K33" s="22">
        <f>'Agency North'!L33+'Agency South'!L33</f>
        <v>185</v>
      </c>
      <c r="L33" s="22">
        <f>'Agency North'!M33+'Agency South'!M33</f>
        <v>224</v>
      </c>
      <c r="M33" s="22">
        <f>'Agency North'!N33+'Agency South'!N33</f>
        <v>252</v>
      </c>
      <c r="N33" s="22">
        <f>'Agency North'!O33+'Agency South'!O33</f>
        <v>99</v>
      </c>
      <c r="O33" s="22">
        <f>'Agency North'!P33+'Agency South'!P33</f>
        <v>110</v>
      </c>
      <c r="P33" s="22">
        <f>'Agency North'!Q33+'Agency South'!Q33</f>
        <v>189</v>
      </c>
      <c r="Q33" s="22">
        <f>'Agency North'!R33+'Agency South'!R33</f>
        <v>184</v>
      </c>
      <c r="R33" s="22">
        <f>'Agency North'!S33+'Agency South'!S33</f>
        <v>186</v>
      </c>
      <c r="S33" s="22">
        <f>'Agency North'!T33+'Agency South'!T33</f>
        <v>236</v>
      </c>
      <c r="T33" s="22">
        <f>'Agency North'!U33+'Agency South'!U33</f>
        <v>167</v>
      </c>
      <c r="U33" s="22">
        <f>'Agency North'!V33+'Agency South'!V33</f>
        <v>137</v>
      </c>
      <c r="V33" s="22">
        <f>'Agency North'!W33+'Agency South'!W33</f>
        <v>138</v>
      </c>
      <c r="W33" s="22">
        <f>'Agency North'!X33+'Agency South'!X33</f>
        <v>112</v>
      </c>
      <c r="X33" s="22">
        <f>'Agency North'!Y33+'Agency South'!Y33</f>
        <v>143</v>
      </c>
      <c r="Y33" s="22">
        <f>'Agency North'!Z33+'Agency South'!Z33</f>
        <v>248</v>
      </c>
      <c r="Z33" s="22">
        <f>SUM(N33:INDEX(N33:Y33,$A$2))</f>
        <v>1004</v>
      </c>
      <c r="AA33" s="22">
        <f t="shared" si="118"/>
        <v>398</v>
      </c>
      <c r="AB33" s="22">
        <f t="shared" si="119"/>
        <v>606</v>
      </c>
      <c r="AC33" s="22">
        <f t="shared" si="120"/>
        <v>442</v>
      </c>
      <c r="AD33" s="22">
        <f t="shared" si="121"/>
        <v>503</v>
      </c>
      <c r="AE33" s="22">
        <f>SUM(B33                                                               : INDEX(B33:M33,$A$2))</f>
        <v>596</v>
      </c>
      <c r="AF33" s="22">
        <f t="shared" si="122"/>
        <v>192</v>
      </c>
      <c r="AG33" s="22">
        <f t="shared" si="123"/>
        <v>404</v>
      </c>
      <c r="AH33" s="22">
        <f t="shared" si="124"/>
        <v>485</v>
      </c>
      <c r="AI33" s="22">
        <f t="shared" si="125"/>
        <v>661</v>
      </c>
      <c r="AJ33" s="31">
        <f t="shared" si="126"/>
        <v>0.68456375838926165</v>
      </c>
      <c r="AK33" s="31">
        <f t="shared" si="101"/>
        <v>1.0729166666666665</v>
      </c>
      <c r="AL33" s="31">
        <f t="shared" si="102"/>
        <v>0.5</v>
      </c>
      <c r="AM33" s="31">
        <f t="shared" si="102"/>
        <v>-8.8659793814433008E-2</v>
      </c>
      <c r="AN33" s="31">
        <f>AD33/SUM(K33:INDEX(K33:M33,MOD($A$2,3)))-1</f>
        <v>-0.23903177004538578</v>
      </c>
      <c r="AO33" s="22">
        <f>'Agency North'!AP33+'Agency South'!AP33</f>
        <v>73</v>
      </c>
      <c r="AP33" s="22">
        <f>'Agency North'!AQ33+'Agency South'!AQ33</f>
        <v>107</v>
      </c>
      <c r="AQ33" s="22">
        <f>'Agency North'!AR33+'Agency South'!AR33</f>
        <v>166</v>
      </c>
      <c r="AR33" s="22">
        <f>'Agency North'!AS33+'Agency South'!AS33</f>
        <v>179</v>
      </c>
      <c r="AS33" s="22">
        <f>'Agency North'!AT33+'Agency South'!AT33</f>
        <v>169</v>
      </c>
      <c r="AT33" s="22">
        <f>'Agency North'!AU33+'Agency South'!AU33</f>
        <v>181</v>
      </c>
      <c r="BA33" s="110">
        <f>SUM(AO33:INDEX(AO33:AQ33,IF($A$2&lt;3,$A$2,3)))</f>
        <v>346</v>
      </c>
      <c r="BB33" s="110">
        <f>SUM(AR33:INDEX(AR33:AT33,IF($A$2&lt;7,$A$2-3,3)))</f>
        <v>529</v>
      </c>
      <c r="BC33" s="110">
        <f>SUM(AU33:INDEX(AU33:AW33,IF(AND($A$2&gt;6,$A$2&lt;10),$A$2-6,0)))</f>
        <v>0</v>
      </c>
      <c r="BD33" s="110">
        <f>SUM(AX33:INDEX(AX33:AZ33,IF($A$2&gt;9,$A$2-9,0)))</f>
        <v>0</v>
      </c>
      <c r="BE33" s="110">
        <f>SUM($AO33:INDEX(AO33:AZ33,$A$2))</f>
        <v>875</v>
      </c>
      <c r="BF33" s="122">
        <f t="shared" si="103"/>
        <v>0.73737373737373735</v>
      </c>
      <c r="BG33" s="111">
        <f t="shared" si="104"/>
        <v>0.97272727272727277</v>
      </c>
      <c r="BH33" s="111">
        <f t="shared" si="105"/>
        <v>0.87830687830687826</v>
      </c>
      <c r="BI33" s="111">
        <f t="shared" si="106"/>
        <v>0.97282608695652173</v>
      </c>
      <c r="BJ33" s="111">
        <f t="shared" si="107"/>
        <v>0.90860215053763438</v>
      </c>
      <c r="BK33" s="111">
        <f t="shared" si="108"/>
        <v>0.76694915254237284</v>
      </c>
      <c r="BL33" s="111">
        <f t="shared" si="109"/>
        <v>0</v>
      </c>
      <c r="BM33" s="111">
        <f t="shared" si="110"/>
        <v>0</v>
      </c>
      <c r="BN33" s="111">
        <f t="shared" si="111"/>
        <v>0</v>
      </c>
      <c r="BO33" s="111">
        <f t="shared" si="112"/>
        <v>0</v>
      </c>
      <c r="BP33" s="111">
        <f t="shared" si="113"/>
        <v>0</v>
      </c>
      <c r="BQ33" s="111">
        <f t="shared" si="114"/>
        <v>0</v>
      </c>
      <c r="BR33" s="111">
        <f>BA33/SUM(N33:INDEX(N33:P33,IF($A$2&lt;3,$A$2,3)))</f>
        <v>0.8693467336683417</v>
      </c>
      <c r="BS33" s="111">
        <f>BB33/SUM(Q33:INDEX(Q33:S33,IF($A$2&lt;7,$A$2-3,3)))</f>
        <v>0.8729372937293729</v>
      </c>
      <c r="BT33" s="111">
        <f t="shared" si="115"/>
        <v>0</v>
      </c>
      <c r="BU33" s="111">
        <f t="shared" si="116"/>
        <v>0</v>
      </c>
      <c r="BV33" s="111">
        <f t="shared" si="117"/>
        <v>0.87151394422310757</v>
      </c>
    </row>
    <row r="34" spans="1:76" outlineLevel="1" x14ac:dyDescent="0.25">
      <c r="A34" t="s">
        <v>2</v>
      </c>
      <c r="B34">
        <f>'Agency North'!C34+'Agency South'!C34</f>
        <v>23</v>
      </c>
      <c r="C34">
        <f>'Agency North'!D34+'Agency South'!D34</f>
        <v>17</v>
      </c>
      <c r="D34">
        <f>'Agency North'!E34+'Agency South'!E34</f>
        <v>20</v>
      </c>
      <c r="E34">
        <f>'Agency North'!F34+'Agency South'!F34</f>
        <v>21</v>
      </c>
      <c r="F34">
        <f>'Agency North'!G34+'Agency South'!G34</f>
        <v>41</v>
      </c>
      <c r="G34">
        <f>'Agency North'!H34+'Agency South'!H34</f>
        <v>40</v>
      </c>
      <c r="H34" s="22">
        <f>'Agency North'!I34+'Agency South'!I34</f>
        <v>44</v>
      </c>
      <c r="I34" s="22">
        <f>'Agency North'!J34+'Agency South'!J34</f>
        <v>52</v>
      </c>
      <c r="J34" s="22">
        <f>'Agency North'!K34+'Agency South'!K34</f>
        <v>113</v>
      </c>
      <c r="K34" s="22">
        <f>'Agency North'!L34+'Agency South'!L34</f>
        <v>77</v>
      </c>
      <c r="L34" s="22">
        <f>'Agency North'!M34+'Agency South'!M34</f>
        <v>125</v>
      </c>
      <c r="M34" s="22">
        <f>'Agency North'!N34+'Agency South'!N34</f>
        <v>140</v>
      </c>
      <c r="N34" s="22">
        <f>'Agency North'!O34+'Agency South'!O34</f>
        <v>57</v>
      </c>
      <c r="O34" s="22">
        <f>'Agency North'!P34+'Agency South'!P34</f>
        <v>52</v>
      </c>
      <c r="P34" s="22">
        <f>'Agency North'!Q34+'Agency South'!Q34</f>
        <v>106</v>
      </c>
      <c r="Q34" s="22">
        <f>'Agency North'!R34+'Agency South'!R34</f>
        <v>85</v>
      </c>
      <c r="R34" s="22">
        <f>'Agency North'!S34+'Agency South'!S34</f>
        <v>109</v>
      </c>
      <c r="S34" s="22">
        <f>'Agency North'!T34+'Agency South'!T34</f>
        <v>175</v>
      </c>
      <c r="T34" s="22">
        <f>'Agency North'!U34+'Agency South'!U34</f>
        <v>122</v>
      </c>
      <c r="U34" s="22">
        <f>'Agency North'!V34+'Agency South'!V34</f>
        <v>137</v>
      </c>
      <c r="V34" s="22">
        <f>'Agency North'!W34+'Agency South'!W34</f>
        <v>152</v>
      </c>
      <c r="W34" s="22">
        <f>'Agency North'!X34+'Agency South'!X34</f>
        <v>154</v>
      </c>
      <c r="X34" s="22">
        <f>'Agency North'!Y34+'Agency South'!Y34</f>
        <v>155</v>
      </c>
      <c r="Y34" s="22">
        <f>'Agency North'!Z34+'Agency South'!Z34</f>
        <v>255</v>
      </c>
      <c r="Z34" s="22">
        <f>SUM(N34:INDEX(N34:Y34,$A$2))</f>
        <v>584</v>
      </c>
      <c r="AA34" s="22">
        <f t="shared" si="118"/>
        <v>215</v>
      </c>
      <c r="AB34" s="22">
        <f t="shared" si="119"/>
        <v>369</v>
      </c>
      <c r="AC34" s="22">
        <f t="shared" si="120"/>
        <v>411</v>
      </c>
      <c r="AD34" s="22">
        <f t="shared" si="121"/>
        <v>564</v>
      </c>
      <c r="AE34" s="22">
        <f>SUM(B34                                                               : INDEX(B34:M34,$A$2))</f>
        <v>162</v>
      </c>
      <c r="AF34" s="22">
        <f t="shared" si="122"/>
        <v>60</v>
      </c>
      <c r="AG34" s="22">
        <f t="shared" si="123"/>
        <v>102</v>
      </c>
      <c r="AH34" s="22">
        <f t="shared" si="124"/>
        <v>209</v>
      </c>
      <c r="AI34" s="22">
        <f t="shared" si="125"/>
        <v>342</v>
      </c>
      <c r="AJ34" s="31">
        <f t="shared" si="126"/>
        <v>2.6049382716049383</v>
      </c>
      <c r="AK34" s="31">
        <f t="shared" si="101"/>
        <v>2.5833333333333335</v>
      </c>
      <c r="AL34" s="31">
        <f t="shared" si="102"/>
        <v>2.6176470588235294</v>
      </c>
      <c r="AM34" s="31">
        <f t="shared" si="102"/>
        <v>0.96650717703349276</v>
      </c>
      <c r="AN34" s="31">
        <f>AD34/SUM(K34:INDEX(K34:M34,MOD($A$2,3)))-1</f>
        <v>0.64912280701754388</v>
      </c>
      <c r="AO34" s="22">
        <f>'Agency North'!AP34+'Agency South'!AP34</f>
        <v>105</v>
      </c>
      <c r="AP34" s="22">
        <f>'Agency North'!AQ34+'Agency South'!AQ34</f>
        <v>115</v>
      </c>
      <c r="AQ34" s="22">
        <f>'Agency North'!AR34+'Agency South'!AR34</f>
        <v>135</v>
      </c>
      <c r="AR34" s="22">
        <f>'Agency North'!AS34+'Agency South'!AS34</f>
        <v>140</v>
      </c>
      <c r="AS34" s="22">
        <f>'Agency North'!AT34+'Agency South'!AT34</f>
        <v>125</v>
      </c>
      <c r="AT34" s="22">
        <f>'Agency North'!AU34+'Agency South'!AU34</f>
        <v>118</v>
      </c>
      <c r="BA34" s="110">
        <f>SUM(AO34:INDEX(AO34:AQ34,IF($A$2&lt;3,$A$2,3)))</f>
        <v>355</v>
      </c>
      <c r="BB34" s="110">
        <f>SUM(AR34:INDEX(AR34:AT34,IF($A$2&lt;7,$A$2-3,3)))</f>
        <v>383</v>
      </c>
      <c r="BC34" s="110">
        <f>SUM(AU34:INDEX(AU34:AW34,IF(AND($A$2&gt;6,$A$2&lt;10),$A$2-6,0)))</f>
        <v>0</v>
      </c>
      <c r="BD34" s="110">
        <f>SUM(AX34:INDEX(AX34:AZ34,IF($A$2&gt;9,$A$2-9,0)))</f>
        <v>0</v>
      </c>
      <c r="BE34" s="110">
        <f>SUM($AO34:INDEX(AO34:AZ34,$A$2))</f>
        <v>738</v>
      </c>
      <c r="BF34" s="122">
        <f t="shared" si="103"/>
        <v>1.8421052631578947</v>
      </c>
      <c r="BG34" s="111">
        <f t="shared" si="104"/>
        <v>2.2115384615384617</v>
      </c>
      <c r="BH34" s="111">
        <f t="shared" si="105"/>
        <v>1.2735849056603774</v>
      </c>
      <c r="BI34" s="111">
        <f t="shared" si="106"/>
        <v>1.6470588235294117</v>
      </c>
      <c r="BJ34" s="111">
        <f t="shared" si="107"/>
        <v>1.1467889908256881</v>
      </c>
      <c r="BK34" s="111">
        <f t="shared" si="108"/>
        <v>0.67428571428571427</v>
      </c>
      <c r="BL34" s="111">
        <f t="shared" si="109"/>
        <v>0</v>
      </c>
      <c r="BM34" s="111">
        <f t="shared" si="110"/>
        <v>0</v>
      </c>
      <c r="BN34" s="111">
        <f t="shared" si="111"/>
        <v>0</v>
      </c>
      <c r="BO34" s="111">
        <f t="shared" si="112"/>
        <v>0</v>
      </c>
      <c r="BP34" s="111">
        <f t="shared" si="113"/>
        <v>0</v>
      </c>
      <c r="BQ34" s="111">
        <f t="shared" si="114"/>
        <v>0</v>
      </c>
      <c r="BR34" s="111">
        <f>BA34/SUM(N34:INDEX(N34:P34,IF($A$2&lt;3,$A$2,3)))</f>
        <v>1.6511627906976745</v>
      </c>
      <c r="BS34" s="111">
        <f>BB34/SUM(Q34:INDEX(Q34:S34,IF($A$2&lt;7,$A$2-3,3)))</f>
        <v>1.037940379403794</v>
      </c>
      <c r="BT34" s="111">
        <f t="shared" si="115"/>
        <v>0</v>
      </c>
      <c r="BU34" s="111">
        <f t="shared" si="116"/>
        <v>0</v>
      </c>
      <c r="BV34" s="111">
        <f t="shared" si="117"/>
        <v>1.2636986301369864</v>
      </c>
    </row>
    <row r="35" spans="1:76" outlineLevel="1" x14ac:dyDescent="0.25">
      <c r="A35" s="135" t="s">
        <v>136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1"/>
      <c r="AK35" s="31"/>
      <c r="AL35" s="31"/>
      <c r="AM35" s="31"/>
      <c r="AN35" s="31"/>
      <c r="AO35" s="22"/>
      <c r="AP35" s="22">
        <f>'Agency North'!AQ35+'Agency South'!AQ35</f>
        <v>98</v>
      </c>
      <c r="AQ35" s="22">
        <f>'Agency North'!AR35+'Agency South'!AR35</f>
        <v>76</v>
      </c>
      <c r="AR35" s="22">
        <f>'Agency North'!AS35+'Agency South'!AS35</f>
        <v>150</v>
      </c>
      <c r="AS35" s="22">
        <f>'Agency North'!AT35+'Agency South'!AT35</f>
        <v>67</v>
      </c>
      <c r="AT35" s="22">
        <f>'Agency North'!AU35+'Agency South'!AU35</f>
        <v>57</v>
      </c>
      <c r="BA35" s="110">
        <f>SUM(AO35:INDEX(AO35:AQ35,IF($A$2&lt;3,$A$2,3)))</f>
        <v>174</v>
      </c>
      <c r="BB35" s="110">
        <f>SUM(AR35:INDEX(AR35:AT35,IF($A$2&lt;7,$A$2-3,3)))</f>
        <v>274</v>
      </c>
      <c r="BC35" s="110"/>
      <c r="BD35" s="110"/>
      <c r="BE35" s="110">
        <f>SUM($AO35:INDEX(AO35:AZ35,$A$2))</f>
        <v>448</v>
      </c>
      <c r="BF35" s="122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</row>
    <row r="36" spans="1:76" s="17" customFormat="1" x14ac:dyDescent="0.25">
      <c r="A36" s="1" t="s">
        <v>137</v>
      </c>
      <c r="B36" s="1">
        <f>SUM(B28:B34)</f>
        <v>557</v>
      </c>
      <c r="C36" s="1">
        <f t="shared" ref="C36" si="127">SUM(C28:C34)</f>
        <v>465</v>
      </c>
      <c r="D36" s="1">
        <f t="shared" ref="D36" si="128">SUM(D28:D34)</f>
        <v>642</v>
      </c>
      <c r="E36" s="1">
        <f t="shared" ref="E36" si="129">SUM(E28:E34)</f>
        <v>744</v>
      </c>
      <c r="F36" s="1">
        <f t="shared" ref="F36" si="130">SUM(F28:F34)</f>
        <v>881</v>
      </c>
      <c r="G36" s="1">
        <f t="shared" ref="G36" si="131">SUM(G28:G34)</f>
        <v>998</v>
      </c>
      <c r="H36" s="7">
        <f t="shared" ref="H36" si="132">SUM(H28:H34)</f>
        <v>1018</v>
      </c>
      <c r="I36" s="7">
        <f t="shared" ref="I36" si="133">SUM(I28:I34)</f>
        <v>832</v>
      </c>
      <c r="J36" s="7">
        <f t="shared" ref="J36" si="134">SUM(J28:J34)</f>
        <v>1364</v>
      </c>
      <c r="K36" s="7">
        <f t="shared" ref="K36" si="135">SUM(K28:K34)</f>
        <v>1130</v>
      </c>
      <c r="L36" s="7">
        <f t="shared" ref="L36" si="136">SUM(L28:L34)</f>
        <v>1365</v>
      </c>
      <c r="M36" s="7">
        <f t="shared" ref="M36" si="137">SUM(M28:M34)</f>
        <v>1568</v>
      </c>
      <c r="N36" s="7">
        <f t="shared" ref="N36" si="138">SUM(N28:N34)</f>
        <v>635</v>
      </c>
      <c r="O36" s="7">
        <f t="shared" ref="O36" si="139">SUM(O28:O34)</f>
        <v>620</v>
      </c>
      <c r="P36" s="7">
        <f t="shared" ref="P36" si="140">SUM(P28:P34)</f>
        <v>1116</v>
      </c>
      <c r="Q36" s="7">
        <f t="shared" ref="Q36" si="141">SUM(Q28:Q34)</f>
        <v>979</v>
      </c>
      <c r="R36" s="7">
        <f t="shared" ref="R36" si="142">SUM(R28:R34)</f>
        <v>1088</v>
      </c>
      <c r="S36" s="7">
        <f t="shared" ref="S36" si="143">SUM(S28:S34)</f>
        <v>1647</v>
      </c>
      <c r="T36" s="7">
        <f t="shared" ref="T36" si="144">SUM(T28:T34)</f>
        <v>1310</v>
      </c>
      <c r="U36" s="7">
        <f t="shared" ref="U36" si="145">SUM(U28:U34)</f>
        <v>1420</v>
      </c>
      <c r="V36" s="7">
        <f t="shared" ref="V36" si="146">SUM(V28:V34)</f>
        <v>1734</v>
      </c>
      <c r="W36" s="7">
        <f t="shared" ref="W36" si="147">SUM(W28:W34)</f>
        <v>1466</v>
      </c>
      <c r="X36" s="7">
        <f t="shared" ref="X36" si="148">SUM(X28:X34)</f>
        <v>1539</v>
      </c>
      <c r="Y36" s="7">
        <f t="shared" ref="Y36:AI36" si="149">SUM(Y28:Y34)</f>
        <v>2520</v>
      </c>
      <c r="Z36" s="7">
        <f>SUM(N36:INDEX(N36:Y36,$A$2))</f>
        <v>6085</v>
      </c>
      <c r="AA36" s="7">
        <f t="shared" si="149"/>
        <v>2371</v>
      </c>
      <c r="AB36" s="7">
        <f t="shared" si="149"/>
        <v>3714</v>
      </c>
      <c r="AC36" s="7">
        <f t="shared" si="149"/>
        <v>4464</v>
      </c>
      <c r="AD36" s="7">
        <f t="shared" si="149"/>
        <v>5525</v>
      </c>
      <c r="AE36" s="7">
        <f t="shared" si="149"/>
        <v>4287</v>
      </c>
      <c r="AF36" s="7">
        <f t="shared" si="149"/>
        <v>1664</v>
      </c>
      <c r="AG36" s="7">
        <f t="shared" si="149"/>
        <v>2623</v>
      </c>
      <c r="AH36" s="7">
        <f t="shared" si="149"/>
        <v>3214</v>
      </c>
      <c r="AI36" s="7">
        <f t="shared" si="149"/>
        <v>4063</v>
      </c>
      <c r="AJ36" s="32">
        <f t="shared" si="126"/>
        <v>0.41940751108000929</v>
      </c>
      <c r="AK36" s="32">
        <f t="shared" si="101"/>
        <v>0.42487980769230771</v>
      </c>
      <c r="AL36" s="32">
        <f t="shared" si="102"/>
        <v>0.41593595120091509</v>
      </c>
      <c r="AM36" s="32">
        <f t="shared" si="102"/>
        <v>0.38892345986309884</v>
      </c>
      <c r="AN36" s="31">
        <f>AD36/SUM(K36:INDEX(K36:M36,MOD($A$2,3)))-1</f>
        <v>0.35983263598326354</v>
      </c>
      <c r="AO36" s="7">
        <f t="shared" ref="AO36:AQ36" si="150">SUM(AO28:AO34)</f>
        <v>1021</v>
      </c>
      <c r="AP36" s="7">
        <f t="shared" si="150"/>
        <v>1442</v>
      </c>
      <c r="AQ36" s="7">
        <f t="shared" si="150"/>
        <v>1915</v>
      </c>
      <c r="AR36" s="7">
        <f t="shared" ref="AR36:AS36" si="151">SUM(AR28:AR34)</f>
        <v>1683</v>
      </c>
      <c r="AS36" s="7">
        <f t="shared" si="151"/>
        <v>1467</v>
      </c>
      <c r="AT36" s="7">
        <f t="shared" ref="AT36" si="152">SUM(AT28:AT34)</f>
        <v>1888</v>
      </c>
      <c r="BA36" s="116">
        <f>SUM(AO36:INDEX(AO36:AQ36,IF($A$2&lt;3,$A$2,3)))</f>
        <v>4378</v>
      </c>
      <c r="BB36" s="116">
        <f>SUM(AR36:INDEX(AR36:AT36,IF($A$2&lt;7,$A$2-3,3)))</f>
        <v>5038</v>
      </c>
      <c r="BC36" s="116">
        <f>SUM(AU36:INDEX(AU36:AW36,IF(AND($A$2&gt;6,$A$2&lt;10),$A$2-6,0)))</f>
        <v>0</v>
      </c>
      <c r="BD36" s="116">
        <f>SUM(AX36:INDEX(AX36:AZ36,IF($A$2&gt;9,$A$2-9,0)))</f>
        <v>0</v>
      </c>
      <c r="BE36" s="116">
        <f>SUM($AO36:INDEX(AO36:AZ36,$A$2))</f>
        <v>9416</v>
      </c>
      <c r="BF36" s="123">
        <f t="shared" si="103"/>
        <v>1.6078740157480316</v>
      </c>
      <c r="BG36" s="118">
        <f t="shared" si="104"/>
        <v>2.3258064516129031</v>
      </c>
      <c r="BH36" s="118">
        <f t="shared" si="105"/>
        <v>1.7159498207885304</v>
      </c>
      <c r="BI36" s="118">
        <f t="shared" si="106"/>
        <v>1.7191011235955056</v>
      </c>
      <c r="BJ36" s="118">
        <f t="shared" si="107"/>
        <v>1.3483455882352942</v>
      </c>
      <c r="BK36" s="118">
        <f t="shared" si="108"/>
        <v>1.1463266545233759</v>
      </c>
      <c r="BL36" s="118">
        <f t="shared" si="109"/>
        <v>0</v>
      </c>
      <c r="BM36" s="118">
        <f t="shared" si="110"/>
        <v>0</v>
      </c>
      <c r="BN36" s="118">
        <f t="shared" si="111"/>
        <v>0</v>
      </c>
      <c r="BO36" s="118">
        <f t="shared" si="112"/>
        <v>0</v>
      </c>
      <c r="BP36" s="118">
        <f t="shared" si="113"/>
        <v>0</v>
      </c>
      <c r="BQ36" s="118">
        <f t="shared" si="114"/>
        <v>0</v>
      </c>
      <c r="BR36" s="118">
        <f>BA36/SUM(N36:INDEX(N36:P36,IF($A$2&lt;3,$A$2,3)))</f>
        <v>1.8464782792070855</v>
      </c>
      <c r="BS36" s="118">
        <f>BB36/SUM(Q36:INDEX(Q36:S36,IF($A$2&lt;7,$A$2-3,3)))</f>
        <v>1.3564889606892838</v>
      </c>
      <c r="BT36" s="118">
        <f t="shared" si="115"/>
        <v>0</v>
      </c>
      <c r="BU36" s="118">
        <f t="shared" si="116"/>
        <v>0</v>
      </c>
      <c r="BV36" s="118">
        <f t="shared" si="117"/>
        <v>1.5474116680361545</v>
      </c>
    </row>
    <row r="37" spans="1:76" x14ac:dyDescent="0.25">
      <c r="A37" t="s">
        <v>39</v>
      </c>
      <c r="G37" s="8">
        <f>2*SUM(E36:G36)/SUM(D24,E24,E24,F24,F24,G24)</f>
        <v>0.28723171265878228</v>
      </c>
      <c r="L37" s="8"/>
      <c r="M37" s="8">
        <f>2*SUM(K36:L36)/SUM(J24,K24,K24,L24)</f>
        <v>0.33805297744055279</v>
      </c>
      <c r="S37" s="8">
        <f>2*SUM(Q36:S36)/SUM(P24,Q24,Q24,R24,R24,S24)</f>
        <v>0.25600551438910907</v>
      </c>
      <c r="V37" s="8">
        <f>2*SUM(T36:V36)/SUM(S24,T24,T24,U24,U24,V24)</f>
        <v>0.22244923383580417</v>
      </c>
      <c r="Y37" s="8">
        <f>2*SUM(W36:Y36)/SUM(V24,W24,W24,X24,X24,Y24)</f>
        <v>0.21060054508376375</v>
      </c>
      <c r="AP37" s="22"/>
      <c r="BF37" s="124"/>
    </row>
    <row r="38" spans="1:76" x14ac:dyDescent="0.25"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BF38" s="124"/>
    </row>
    <row r="39" spans="1:76" s="17" customFormat="1" x14ac:dyDescent="0.25">
      <c r="A39" s="2" t="s">
        <v>11</v>
      </c>
      <c r="B39" s="3">
        <f t="shared" ref="B39:Y39" si="153">B3</f>
        <v>42005</v>
      </c>
      <c r="C39" s="3">
        <f t="shared" si="153"/>
        <v>42036</v>
      </c>
      <c r="D39" s="3">
        <f t="shared" si="153"/>
        <v>42064</v>
      </c>
      <c r="E39" s="3">
        <f t="shared" si="153"/>
        <v>42095</v>
      </c>
      <c r="F39" s="3">
        <f t="shared" si="153"/>
        <v>42125</v>
      </c>
      <c r="G39" s="3">
        <f t="shared" si="153"/>
        <v>42156</v>
      </c>
      <c r="H39" s="3">
        <f t="shared" si="153"/>
        <v>42186</v>
      </c>
      <c r="I39" s="3">
        <f t="shared" si="153"/>
        <v>42217</v>
      </c>
      <c r="J39" s="3">
        <f t="shared" si="153"/>
        <v>42248</v>
      </c>
      <c r="K39" s="3">
        <f t="shared" si="153"/>
        <v>42278</v>
      </c>
      <c r="L39" s="3">
        <f t="shared" si="153"/>
        <v>42309</v>
      </c>
      <c r="M39" s="3">
        <f t="shared" si="153"/>
        <v>42339</v>
      </c>
      <c r="N39" s="3">
        <f t="shared" si="153"/>
        <v>42370</v>
      </c>
      <c r="O39" s="3">
        <f t="shared" si="153"/>
        <v>42401</v>
      </c>
      <c r="P39" s="3">
        <f t="shared" si="153"/>
        <v>42430</v>
      </c>
      <c r="Q39" s="3">
        <f t="shared" si="153"/>
        <v>42461</v>
      </c>
      <c r="R39" s="3">
        <f t="shared" si="153"/>
        <v>42491</v>
      </c>
      <c r="S39" s="3">
        <f t="shared" si="153"/>
        <v>42522</v>
      </c>
      <c r="T39" s="3">
        <f t="shared" si="153"/>
        <v>42552</v>
      </c>
      <c r="U39" s="3">
        <f t="shared" si="153"/>
        <v>42583</v>
      </c>
      <c r="V39" s="3">
        <f t="shared" si="153"/>
        <v>42614</v>
      </c>
      <c r="W39" s="3">
        <f t="shared" si="153"/>
        <v>42644</v>
      </c>
      <c r="X39" s="3">
        <f t="shared" si="153"/>
        <v>42675</v>
      </c>
      <c r="Y39" s="3">
        <f t="shared" si="153"/>
        <v>42705</v>
      </c>
      <c r="Z39" s="29" t="str">
        <f>Z27</f>
        <v>YTD 6/16</v>
      </c>
      <c r="AA39" s="29" t="s">
        <v>19</v>
      </c>
      <c r="AB39" s="29" t="s">
        <v>20</v>
      </c>
      <c r="AC39" s="29" t="s">
        <v>21</v>
      </c>
      <c r="AD39" s="29" t="s">
        <v>22</v>
      </c>
      <c r="AE39" s="26" t="str">
        <f t="shared" ref="AE39:AI39" si="154">AE15</f>
        <v>YTD 6/15</v>
      </c>
      <c r="AF39" s="26" t="str">
        <f t="shared" si="154"/>
        <v>Q1 '15</v>
      </c>
      <c r="AG39" s="26" t="str">
        <f t="shared" si="154"/>
        <v>Q2 '15</v>
      </c>
      <c r="AH39" s="26" t="str">
        <f t="shared" si="154"/>
        <v>Q3 '15</v>
      </c>
      <c r="AI39" s="26" t="str">
        <f t="shared" si="154"/>
        <v>Q4 '15</v>
      </c>
      <c r="AJ39" s="30" t="s">
        <v>27</v>
      </c>
      <c r="AK39" s="30" t="s">
        <v>29</v>
      </c>
      <c r="AL39" s="30" t="s">
        <v>30</v>
      </c>
      <c r="AM39" s="30" t="s">
        <v>31</v>
      </c>
      <c r="AN39" s="30" t="s">
        <v>32</v>
      </c>
      <c r="AO39" s="108">
        <v>42736</v>
      </c>
      <c r="AP39" s="108">
        <v>42767</v>
      </c>
      <c r="AQ39" s="108">
        <v>42795</v>
      </c>
      <c r="AR39" s="108">
        <v>42826</v>
      </c>
      <c r="AS39" s="108">
        <v>42856</v>
      </c>
      <c r="AT39" s="108">
        <v>42887</v>
      </c>
      <c r="AU39" s="108">
        <v>42917</v>
      </c>
      <c r="AV39" s="108">
        <v>42948</v>
      </c>
      <c r="AW39" s="108">
        <v>42979</v>
      </c>
      <c r="AX39" s="108">
        <v>43009</v>
      </c>
      <c r="AY39" s="108">
        <v>43040</v>
      </c>
      <c r="AZ39" s="108">
        <v>43070</v>
      </c>
      <c r="BA39" s="29" t="s">
        <v>123</v>
      </c>
      <c r="BB39" s="29" t="s">
        <v>124</v>
      </c>
      <c r="BC39" s="29" t="s">
        <v>125</v>
      </c>
      <c r="BD39" s="29" t="s">
        <v>126</v>
      </c>
      <c r="BE39" s="29" t="str">
        <f>"YTD " &amp; A38 &amp;"/17"</f>
        <v>YTD /17</v>
      </c>
      <c r="BF39" s="121">
        <v>42736</v>
      </c>
      <c r="BG39" s="108">
        <v>42767</v>
      </c>
      <c r="BH39" s="108">
        <v>42795</v>
      </c>
      <c r="BI39" s="108">
        <v>42826</v>
      </c>
      <c r="BJ39" s="108">
        <v>42856</v>
      </c>
      <c r="BK39" s="108">
        <v>42887</v>
      </c>
      <c r="BL39" s="108">
        <v>42917</v>
      </c>
      <c r="BM39" s="108">
        <v>42948</v>
      </c>
      <c r="BN39" s="108">
        <v>42979</v>
      </c>
      <c r="BO39" s="108">
        <v>43009</v>
      </c>
      <c r="BP39" s="108">
        <v>43040</v>
      </c>
      <c r="BQ39" s="108">
        <v>43070</v>
      </c>
      <c r="BR39" s="29" t="s">
        <v>127</v>
      </c>
      <c r="BS39" s="29" t="s">
        <v>128</v>
      </c>
      <c r="BT39" s="29" t="s">
        <v>96</v>
      </c>
      <c r="BU39" s="29" t="s">
        <v>129</v>
      </c>
      <c r="BV39" s="112" t="s">
        <v>130</v>
      </c>
    </row>
    <row r="40" spans="1:76" outlineLevel="1" x14ac:dyDescent="0.25">
      <c r="A40" t="s">
        <v>4</v>
      </c>
      <c r="B40" s="8">
        <f t="shared" ref="B40:B46" si="155">IFERROR(B28/B16,"")</f>
        <v>0.73076923076923073</v>
      </c>
      <c r="C40" s="8">
        <f t="shared" ref="C40:M40" si="156">IFERROR(C28/C16,"")</f>
        <v>0.52631578947368418</v>
      </c>
      <c r="D40" s="8">
        <f t="shared" si="156"/>
        <v>0.65079365079365081</v>
      </c>
      <c r="E40" s="8">
        <f t="shared" si="156"/>
        <v>0.75714285714285712</v>
      </c>
      <c r="F40" s="8">
        <f t="shared" si="156"/>
        <v>0.83098591549295775</v>
      </c>
      <c r="G40" s="8">
        <f t="shared" si="156"/>
        <v>0.76056338028169013</v>
      </c>
      <c r="H40" s="8">
        <f t="shared" si="156"/>
        <v>0.68421052631578949</v>
      </c>
      <c r="I40" s="8">
        <f t="shared" si="156"/>
        <v>0.61842105263157898</v>
      </c>
      <c r="J40" s="8">
        <f t="shared" si="156"/>
        <v>0.8441558441558441</v>
      </c>
      <c r="K40" s="8">
        <f t="shared" si="156"/>
        <v>0.79220779220779225</v>
      </c>
      <c r="L40" s="8">
        <f t="shared" si="156"/>
        <v>0.73972602739726023</v>
      </c>
      <c r="M40" s="8">
        <f t="shared" si="156"/>
        <v>0.75</v>
      </c>
      <c r="N40" s="8">
        <f t="shared" ref="N40:N46" si="157">N28*2/SUM(M16:N16)</f>
        <v>0.46632124352331605</v>
      </c>
      <c r="O40" s="8">
        <f t="shared" ref="O40:Y40" si="158">O28*2/SUM(N16:O16)</f>
        <v>0.35193133047210301</v>
      </c>
      <c r="P40" s="8">
        <f t="shared" si="158"/>
        <v>0.55555555555555558</v>
      </c>
      <c r="Q40" s="8">
        <f t="shared" si="158"/>
        <v>0.43404255319148938</v>
      </c>
      <c r="R40" s="8">
        <f t="shared" si="158"/>
        <v>0.4366812227074236</v>
      </c>
      <c r="S40" s="8">
        <f t="shared" si="158"/>
        <v>0.58447488584474883</v>
      </c>
      <c r="T40" s="8">
        <f t="shared" si="158"/>
        <v>0.44660194174757284</v>
      </c>
      <c r="U40" s="8">
        <f t="shared" si="158"/>
        <v>0.48205128205128206</v>
      </c>
      <c r="V40" s="8">
        <f t="shared" si="158"/>
        <v>0.5368421052631579</v>
      </c>
      <c r="W40" s="8">
        <f t="shared" si="158"/>
        <v>0.44919786096256686</v>
      </c>
      <c r="X40" s="8">
        <f t="shared" si="158"/>
        <v>0.45901639344262296</v>
      </c>
      <c r="Y40" s="8">
        <f t="shared" si="158"/>
        <v>0.58959537572254339</v>
      </c>
      <c r="Z40" s="139">
        <f>2*SUM(N28:INDEX(N28:Y28,$A$2))/(SUM(N16:INDEX(N16:Y16,$A$2))*2+M16-INDEX(N16:Y16,$A$2))</f>
        <v>0.47058823529411764</v>
      </c>
      <c r="AA40" s="8">
        <f>AVERAGE(N40:P40)</f>
        <v>0.45793604318365827</v>
      </c>
      <c r="AB40" s="8">
        <f>2*SUM(Q28:INDEX(Q28:S28,$B$2))/(P16+SUM(Q16:INDEX(Q16:S16,$B$2))*2-INDEX(Q16:S16,$B$2))</f>
        <v>0.48316251830161056</v>
      </c>
      <c r="AC40" s="8">
        <f>IFERROR(AVERAGE(T40:V40),"")</f>
        <v>0.48849844302067097</v>
      </c>
      <c r="AD40" s="8">
        <f>IFERROR(AVERAGE(W40:Y40),"")</f>
        <v>0.49926987670924444</v>
      </c>
      <c r="AE40" s="8">
        <f>AVERAGE(B40:INDEX(B40:M40,$A$2))</f>
        <v>0.70942847065901171</v>
      </c>
      <c r="AF40" s="8">
        <f>AVERAGE(B40:D40)</f>
        <v>0.63595955701218854</v>
      </c>
      <c r="AG40" s="8">
        <f>AVERAGE(E40:G40)</f>
        <v>0.782897384305835</v>
      </c>
      <c r="AH40" s="8">
        <f>AVERAGE(H40:J40)</f>
        <v>0.7155958077010709</v>
      </c>
      <c r="AI40" s="8">
        <f>AVERAGE(K40:M40)</f>
        <v>0.76064460653501753</v>
      </c>
      <c r="AJ40" s="31">
        <f>Z40/AE40-1</f>
        <v>-0.33666570379255778</v>
      </c>
      <c r="AK40" s="31">
        <f t="shared" ref="AK40:AK48" si="159">AA40/AF40-1</f>
        <v>-0.27992898583819592</v>
      </c>
      <c r="AL40" s="31">
        <f t="shared" ref="AL40:AN48" si="160">AB40/AG40-1</f>
        <v>-0.38285332409174899</v>
      </c>
      <c r="AM40" s="31">
        <f t="shared" si="160"/>
        <v>-0.31735424136982415</v>
      </c>
      <c r="AN40" s="31">
        <f t="shared" si="160"/>
        <v>-0.34362266895760896</v>
      </c>
      <c r="AO40" s="8">
        <f t="shared" ref="AO40:AO46" si="161">IFERROR(AO28/AVERAGE(Y16,AO16),"")</f>
        <v>0.71052631578947367</v>
      </c>
      <c r="AP40" s="8">
        <f>IFERROR(AP28/AVERAGE(AO16,AP16),"")</f>
        <v>0.69444444444444442</v>
      </c>
      <c r="AQ40" s="8">
        <f t="shared" ref="AQ40:AZ40" si="162">IFERROR(AQ28/AVERAGE(AP16:AQ16),"")</f>
        <v>0.74125874125874125</v>
      </c>
      <c r="AR40" s="8">
        <f t="shared" si="162"/>
        <v>0.71684587813620071</v>
      </c>
      <c r="AS40" s="8">
        <f t="shared" si="162"/>
        <v>0.68913857677902624</v>
      </c>
      <c r="AT40" s="8">
        <f t="shared" si="162"/>
        <v>0.73359073359073357</v>
      </c>
      <c r="AU40" s="8">
        <f t="shared" si="162"/>
        <v>0</v>
      </c>
      <c r="AV40" s="8" t="str">
        <f t="shared" si="162"/>
        <v/>
      </c>
      <c r="AW40" s="8" t="str">
        <f t="shared" si="162"/>
        <v/>
      </c>
      <c r="AX40" s="8" t="str">
        <f t="shared" si="162"/>
        <v/>
      </c>
      <c r="AY40" s="8" t="str">
        <f t="shared" si="162"/>
        <v/>
      </c>
      <c r="AZ40" s="8" t="str">
        <f t="shared" si="162"/>
        <v/>
      </c>
      <c r="BA40" s="8">
        <f t="shared" ref="BA40:BA42" si="163">IFERROR(BA28/(AVERAGE(Y16,AO16)+AVERAGE(AO16,AP16)+AVERAGE(AQ16,AP16)),"")</f>
        <v>0.71571072319202</v>
      </c>
      <c r="BB40" s="8">
        <f>IFERROR(BB28*2/(AQ16+2*SUM(AR16:INDEX(AR16:AT16,$B$2))-INDEX(AR16:AT16,$B$2)),"")</f>
        <v>0.71304347826086956</v>
      </c>
      <c r="BE40" s="8">
        <f>2*SUM(AO28:INDEX(AO28:AZ28,$A$2))/(SUM(AO16:INDEX(AO16:AZ16,$A$2))*2+Y16-INDEX(AO16:AZ16,$A$2))</f>
        <v>0.7143746110765401</v>
      </c>
      <c r="BF40" s="122">
        <f t="shared" ref="BF40:BG48" si="164">AO40/N40</f>
        <v>1.5236842105263158</v>
      </c>
      <c r="BG40" s="111">
        <f t="shared" si="164"/>
        <v>1.9732384823848237</v>
      </c>
      <c r="BH40" s="111">
        <f t="shared" ref="BH40:BH46" si="165">AQ40/P40</f>
        <v>1.3342657342657342</v>
      </c>
      <c r="BI40" s="111">
        <f t="shared" ref="BI40:BK46" si="166">AR40/Q40</f>
        <v>1.6515566800196781</v>
      </c>
      <c r="BJ40" s="111">
        <f t="shared" si="166"/>
        <v>1.57812734082397</v>
      </c>
      <c r="BK40" s="111">
        <f t="shared" si="166"/>
        <v>1.2551278957528957</v>
      </c>
      <c r="BL40" s="111"/>
      <c r="BM40" s="111"/>
      <c r="BN40" s="111"/>
      <c r="BO40" s="111"/>
      <c r="BP40" s="111"/>
      <c r="BQ40" s="111"/>
      <c r="BR40" s="111">
        <f>BA40/((N28+O28+P28)/(SUM(M16,N16,N16,O16,O16,P16)/2))</f>
        <v>1.5641360175719643</v>
      </c>
      <c r="BS40" s="111">
        <f t="shared" ref="BS40:BS48" si="167">BB40/AB40</f>
        <v>1.4757839262187087</v>
      </c>
      <c r="BT40" s="111">
        <f t="shared" ref="BT40:BT48" si="168">BC40/AC40</f>
        <v>0</v>
      </c>
      <c r="BU40" s="111">
        <f t="shared" ref="BU40:BU48" si="169">BD40/AD40</f>
        <v>0</v>
      </c>
      <c r="BV40" s="111">
        <f t="shared" ref="BV40:BV48" si="170">BE40/Z40</f>
        <v>1.5180460485376477</v>
      </c>
      <c r="BX40" s="8"/>
    </row>
    <row r="41" spans="1:76" outlineLevel="1" x14ac:dyDescent="0.25">
      <c r="A41" t="s">
        <v>5</v>
      </c>
      <c r="B41" s="8">
        <f t="shared" si="155"/>
        <v>0.28110599078341014</v>
      </c>
      <c r="C41" s="8">
        <f t="shared" ref="C41:M41" si="171">IFERROR(C29/C17,"")</f>
        <v>0.34123222748815168</v>
      </c>
      <c r="D41" s="8">
        <f t="shared" si="171"/>
        <v>0.30973451327433627</v>
      </c>
      <c r="E41" s="8">
        <f t="shared" si="171"/>
        <v>0.28620689655172415</v>
      </c>
      <c r="F41" s="8">
        <f t="shared" si="171"/>
        <v>0.33829787234042552</v>
      </c>
      <c r="G41" s="8">
        <f t="shared" si="171"/>
        <v>0.40836653386454186</v>
      </c>
      <c r="H41" s="8">
        <f t="shared" si="171"/>
        <v>0.4859437751004016</v>
      </c>
      <c r="I41" s="8">
        <f t="shared" si="171"/>
        <v>0.35860655737704916</v>
      </c>
      <c r="J41" s="8">
        <f t="shared" si="171"/>
        <v>0.46864111498257838</v>
      </c>
      <c r="K41" s="8">
        <f t="shared" si="171"/>
        <v>0.43534482758620691</v>
      </c>
      <c r="L41" s="8">
        <f t="shared" si="171"/>
        <v>0.46708074534161492</v>
      </c>
      <c r="M41" s="8">
        <f t="shared" si="171"/>
        <v>0.46621621621621623</v>
      </c>
      <c r="N41" s="8">
        <f t="shared" si="157"/>
        <v>0.14805520702634881</v>
      </c>
      <c r="O41" s="8">
        <f t="shared" ref="O41:Y41" si="172">O29*2/SUM(N17:O17)</f>
        <v>0.31421446384039903</v>
      </c>
      <c r="P41" s="8">
        <f t="shared" si="172"/>
        <v>0.68486916951080778</v>
      </c>
      <c r="Q41" s="8">
        <f t="shared" si="172"/>
        <v>0.3973941368078176</v>
      </c>
      <c r="R41" s="8">
        <f t="shared" si="172"/>
        <v>0.46249033255993816</v>
      </c>
      <c r="S41" s="8">
        <f t="shared" si="172"/>
        <v>0.5625</v>
      </c>
      <c r="T41" s="8">
        <f t="shared" si="172"/>
        <v>0.3225516621743037</v>
      </c>
      <c r="U41" s="8">
        <f t="shared" si="172"/>
        <v>0.41354903943377147</v>
      </c>
      <c r="V41" s="8">
        <f t="shared" si="172"/>
        <v>0.47779215178956447</v>
      </c>
      <c r="W41" s="8">
        <f t="shared" si="172"/>
        <v>0.35385242560130453</v>
      </c>
      <c r="X41" s="8">
        <f t="shared" si="172"/>
        <v>0.32586068855084066</v>
      </c>
      <c r="Y41" s="8">
        <f t="shared" si="172"/>
        <v>0.55108579565681737</v>
      </c>
      <c r="Z41" s="139">
        <f>2*SUM(N29:INDEX(N29:Y29,$A$2))/(SUM(N17:INDEX(N17:Y17,$A$2))*2+M17-INDEX(N17:Y17,$A$2))</f>
        <v>0.46403851941017155</v>
      </c>
      <c r="AA41" s="8">
        <f t="shared" ref="AA41:AA48" si="173">AVERAGE(N41:P41)</f>
        <v>0.3823796134591852</v>
      </c>
      <c r="AB41" s="8">
        <f>2*SUM(Q29:INDEX(Q29:S29,$B$2))/(P17+SUM(Q17:INDEX(Q17:S17,$B$2))*2-INDEX(Q17:S17,$B$2))</f>
        <v>0.48982271831910701</v>
      </c>
      <c r="AC41" s="8">
        <f t="shared" ref="AC41:AC48" si="174">IFERROR(AVERAGE(T41:V41),"")</f>
        <v>0.40463095113254655</v>
      </c>
      <c r="AD41" s="8">
        <f t="shared" ref="AD41:AD48" si="175">IFERROR(AVERAGE(W41:Y41),"")</f>
        <v>0.41026630326965413</v>
      </c>
      <c r="AE41" s="8">
        <f>AVERAGE(B41:INDEX(B41:M41,$A$2))</f>
        <v>0.32749067238376495</v>
      </c>
      <c r="AF41" s="8">
        <f t="shared" ref="AF41:AF48" si="176">AVERAGE(B41:D41)</f>
        <v>0.31069091051529935</v>
      </c>
      <c r="AG41" s="8">
        <f t="shared" ref="AG41:AG48" si="177">AVERAGE(E41:G41)</f>
        <v>0.34429043425223055</v>
      </c>
      <c r="AH41" s="8">
        <f t="shared" ref="AH41:AH48" si="178">AVERAGE(H41:J41)</f>
        <v>0.4377304824866764</v>
      </c>
      <c r="AI41" s="8">
        <f t="shared" ref="AI41:AI48" si="179">AVERAGE(K41:M41)</f>
        <v>0.45621392971467939</v>
      </c>
      <c r="AJ41" s="31">
        <f t="shared" ref="AJ41:AJ48" si="180">Z41/AE41-1</f>
        <v>0.41695186623939962</v>
      </c>
      <c r="AK41" s="31">
        <f t="shared" si="159"/>
        <v>0.23073962101107459</v>
      </c>
      <c r="AL41" s="31">
        <f t="shared" si="160"/>
        <v>0.42270208402089415</v>
      </c>
      <c r="AM41" s="31">
        <f t="shared" si="160"/>
        <v>-7.5616235739619397E-2</v>
      </c>
      <c r="AN41" s="31">
        <f t="shared" si="160"/>
        <v>-0.10071508880441538</v>
      </c>
      <c r="AO41" s="8">
        <f t="shared" si="161"/>
        <v>0.15952143569292124</v>
      </c>
      <c r="AP41" s="8">
        <f t="shared" ref="AP41:AP46" si="181">IFERROR(AP29/AVERAGE(AO17,AP17),"")</f>
        <v>0.41827541827541825</v>
      </c>
      <c r="AQ41" s="8">
        <f t="shared" ref="AQ41:AZ41" si="182">IFERROR(AQ29/AVERAGE(AP17:AQ17),"")</f>
        <v>0.52626892252894031</v>
      </c>
      <c r="AR41" s="8">
        <f t="shared" si="182"/>
        <v>0.42990654205607476</v>
      </c>
      <c r="AS41" s="8">
        <f t="shared" si="182"/>
        <v>0.4580886278697277</v>
      </c>
      <c r="AT41" s="8">
        <f t="shared" si="182"/>
        <v>0.68955111278762726</v>
      </c>
      <c r="AU41" s="8">
        <f t="shared" si="182"/>
        <v>0</v>
      </c>
      <c r="AV41" s="8" t="str">
        <f t="shared" si="182"/>
        <v/>
      </c>
      <c r="AW41" s="8" t="str">
        <f t="shared" si="182"/>
        <v/>
      </c>
      <c r="AX41" s="8" t="str">
        <f t="shared" si="182"/>
        <v/>
      </c>
      <c r="AY41" s="8" t="str">
        <f t="shared" si="182"/>
        <v/>
      </c>
      <c r="AZ41" s="8" t="str">
        <f t="shared" si="182"/>
        <v/>
      </c>
      <c r="BA41" s="8">
        <f t="shared" si="163"/>
        <v>0.37065105063727177</v>
      </c>
      <c r="BB41" s="8">
        <f>IFERROR(BB29*2/(AQ17+2*SUM(AR17:INDEX(AR17:AT17,$B$2))-INDEX(AR17:AT17,$B$2)),"")</f>
        <v>0.54111644657863145</v>
      </c>
      <c r="BE41" s="8">
        <f>2*SUM(AO29:INDEX(AO29:AZ29,$A$2))/(SUM(AO17:INDEX(AO17:AZ17,$A$2))*2+Y17-INDEX(AO17:AZ17,$A$2))</f>
        <v>0.46174819566960706</v>
      </c>
      <c r="BF41" s="122">
        <f t="shared" si="164"/>
        <v>1.0774456292140528</v>
      </c>
      <c r="BG41" s="111">
        <f t="shared" si="164"/>
        <v>1.3311781168924024</v>
      </c>
      <c r="BH41" s="111">
        <f t="shared" si="165"/>
        <v>0.76842256296169187</v>
      </c>
      <c r="BI41" s="111">
        <f t="shared" si="166"/>
        <v>1.0818140033706143</v>
      </c>
      <c r="BJ41" s="111">
        <f t="shared" si="166"/>
        <v>0.99048260173170211</v>
      </c>
      <c r="BK41" s="111">
        <f t="shared" si="166"/>
        <v>1.2258686449557818</v>
      </c>
      <c r="BL41" s="111"/>
      <c r="BM41" s="111"/>
      <c r="BN41" s="111"/>
      <c r="BO41" s="111"/>
      <c r="BP41" s="111"/>
      <c r="BQ41" s="111"/>
      <c r="BR41" s="111">
        <f t="shared" ref="BR41:BR46" si="183">BA41/((N29+O29+P29)/(SUM(M17,N17,N17,O17,O17,P17)/2))</f>
        <v>0.90997899784115077</v>
      </c>
      <c r="BS41" s="111">
        <f t="shared" si="167"/>
        <v>1.1047189653341229</v>
      </c>
      <c r="BT41" s="111">
        <f t="shared" si="168"/>
        <v>0</v>
      </c>
      <c r="BU41" s="111">
        <f t="shared" si="169"/>
        <v>0</v>
      </c>
      <c r="BV41" s="111">
        <f t="shared" si="170"/>
        <v>0.99506436719202607</v>
      </c>
      <c r="BX41" s="8"/>
    </row>
    <row r="42" spans="1:76" outlineLevel="1" x14ac:dyDescent="0.25">
      <c r="A42" t="s">
        <v>6</v>
      </c>
      <c r="B42" s="8">
        <f t="shared" si="155"/>
        <v>0.26044226044226043</v>
      </c>
      <c r="C42" s="8">
        <f t="shared" ref="C42:M42" si="184">IFERROR(C30/C18,"")</f>
        <v>0.24537037037037038</v>
      </c>
      <c r="D42" s="8">
        <f t="shared" si="184"/>
        <v>0.34134615384615385</v>
      </c>
      <c r="E42" s="8">
        <f t="shared" si="184"/>
        <v>0.31180400890868598</v>
      </c>
      <c r="F42" s="8">
        <f t="shared" si="184"/>
        <v>0.28774422735346361</v>
      </c>
      <c r="G42" s="8">
        <f t="shared" si="184"/>
        <v>0.33710407239819007</v>
      </c>
      <c r="H42" s="8">
        <f t="shared" si="184"/>
        <v>0.34782608695652173</v>
      </c>
      <c r="I42" s="8">
        <f t="shared" si="184"/>
        <v>0.26938775510204083</v>
      </c>
      <c r="J42" s="8">
        <f t="shared" si="184"/>
        <v>0.36864406779661019</v>
      </c>
      <c r="K42" s="8">
        <f t="shared" si="184"/>
        <v>0.35802469135802467</v>
      </c>
      <c r="L42" s="8">
        <f t="shared" si="184"/>
        <v>0.26769911504424782</v>
      </c>
      <c r="M42" s="8">
        <f t="shared" si="184"/>
        <v>0.41397153945666237</v>
      </c>
      <c r="N42" s="8">
        <f t="shared" si="157"/>
        <v>0.15260454878943508</v>
      </c>
      <c r="O42" s="8">
        <f t="shared" ref="O42:Y42" si="185">O30*2/SUM(N18:O18)</f>
        <v>0.14088050314465408</v>
      </c>
      <c r="P42" s="8">
        <f t="shared" si="185"/>
        <v>0.24685138539042822</v>
      </c>
      <c r="Q42" s="8">
        <f t="shared" si="185"/>
        <v>0.38940092165898615</v>
      </c>
      <c r="R42" s="8">
        <f t="shared" si="185"/>
        <v>0.26557377049180325</v>
      </c>
      <c r="S42" s="8">
        <f t="shared" si="185"/>
        <v>0.36221701795472289</v>
      </c>
      <c r="T42" s="8">
        <f t="shared" si="185"/>
        <v>0.29600394671928959</v>
      </c>
      <c r="U42" s="8">
        <f t="shared" si="185"/>
        <v>0.20689655172413793</v>
      </c>
      <c r="V42" s="8">
        <f t="shared" si="185"/>
        <v>0.31697341513292432</v>
      </c>
      <c r="W42" s="8">
        <f t="shared" si="185"/>
        <v>0.26117136659436008</v>
      </c>
      <c r="X42" s="8">
        <f t="shared" si="185"/>
        <v>0.2565573770491803</v>
      </c>
      <c r="Y42" s="8">
        <f t="shared" si="185"/>
        <v>0.30551053484602919</v>
      </c>
      <c r="Z42" s="139">
        <f>2*SUM(N30:INDEX(N30:Y30,$A$2))/(SUM(N18:INDEX(N18:Y18,$A$2))*2+M18-INDEX(N18:Y18,$A$2))</f>
        <v>0.26063470627954083</v>
      </c>
      <c r="AA42" s="8">
        <f t="shared" si="173"/>
        <v>0.18011214577483914</v>
      </c>
      <c r="AB42" s="8">
        <f>2*SUM(Q30:INDEX(Q30:S30,$B$2))/(P18+SUM(Q18:INDEX(Q18:S18,$B$2))*2-INDEX(Q18:S18,$B$2))</f>
        <v>0.3342238052834669</v>
      </c>
      <c r="AC42" s="8">
        <f t="shared" si="174"/>
        <v>0.27329130452545064</v>
      </c>
      <c r="AD42" s="8">
        <f t="shared" si="175"/>
        <v>0.27441309282985654</v>
      </c>
      <c r="AE42" s="8">
        <f>AVERAGE(B42:INDEX(B42:M42,$A$2))</f>
        <v>0.29730184888652073</v>
      </c>
      <c r="AF42" s="8">
        <f t="shared" si="176"/>
        <v>0.28238626155292823</v>
      </c>
      <c r="AG42" s="8">
        <f t="shared" si="177"/>
        <v>0.31221743622011322</v>
      </c>
      <c r="AH42" s="8">
        <f t="shared" si="178"/>
        <v>0.32861930328505756</v>
      </c>
      <c r="AI42" s="8">
        <f t="shared" si="179"/>
        <v>0.34656511528631162</v>
      </c>
      <c r="AJ42" s="31">
        <f t="shared" si="180"/>
        <v>-0.12333304600798378</v>
      </c>
      <c r="AK42" s="31">
        <f t="shared" si="159"/>
        <v>-0.36217808619885583</v>
      </c>
      <c r="AL42" s="31">
        <f t="shared" si="160"/>
        <v>7.0484113026407558E-2</v>
      </c>
      <c r="AM42" s="31">
        <f t="shared" si="160"/>
        <v>-0.16836502970616185</v>
      </c>
      <c r="AN42" s="31">
        <f t="shared" si="160"/>
        <v>-0.20819182102863221</v>
      </c>
      <c r="AO42" s="8">
        <f t="shared" si="161"/>
        <v>0.15649676956209618</v>
      </c>
      <c r="AP42" s="8">
        <f t="shared" si="181"/>
        <v>0.11682476285571643</v>
      </c>
      <c r="AQ42" s="8">
        <f t="shared" ref="AQ42:AZ42" si="186">IFERROR(AQ30/AVERAGE(AP18:AQ18),"")</f>
        <v>0.35400516795865633</v>
      </c>
      <c r="AR42" s="8">
        <f t="shared" si="186"/>
        <v>0.25382538253825382</v>
      </c>
      <c r="AS42" s="8">
        <f t="shared" si="186"/>
        <v>0.20113314447592068</v>
      </c>
      <c r="AT42" s="8">
        <f t="shared" si="186"/>
        <v>0.21503017004936917</v>
      </c>
      <c r="AU42" s="8">
        <f t="shared" si="186"/>
        <v>0</v>
      </c>
      <c r="AV42" s="8" t="str">
        <f t="shared" si="186"/>
        <v/>
      </c>
      <c r="AW42" s="8" t="str">
        <f t="shared" si="186"/>
        <v/>
      </c>
      <c r="AX42" s="8" t="str">
        <f t="shared" si="186"/>
        <v/>
      </c>
      <c r="AY42" s="8" t="str">
        <f t="shared" si="186"/>
        <v/>
      </c>
      <c r="AZ42" s="8" t="str">
        <f t="shared" si="186"/>
        <v/>
      </c>
      <c r="BA42" s="8">
        <f t="shared" si="163"/>
        <v>0.19220451317658199</v>
      </c>
      <c r="BB42" s="8">
        <f>IFERROR(BB30*2/(AQ18+2*SUM(AR18:INDEX(AR18:AT18,$B$2))-INDEX(AR18:AT18,$B$2)),"")</f>
        <v>0.22424144085672562</v>
      </c>
      <c r="BE42" s="8">
        <f>2*SUM(AO30:INDEX(AO30:AZ30,$A$2))/(SUM(AO18:INDEX(AO18:AZ18,$A$2))*2+Y18-INDEX(AO18:AZ18,$A$2))</f>
        <v>0.20799999999999999</v>
      </c>
      <c r="BF42" s="122">
        <f t="shared" si="164"/>
        <v>1.0255052736208514</v>
      </c>
      <c r="BG42" s="111">
        <f t="shared" si="164"/>
        <v>0.82924720062763002</v>
      </c>
      <c r="BH42" s="111">
        <f t="shared" si="165"/>
        <v>1.4340821599957811</v>
      </c>
      <c r="BI42" s="111">
        <f t="shared" si="166"/>
        <v>0.65183559776095956</v>
      </c>
      <c r="BJ42" s="111">
        <f t="shared" si="166"/>
        <v>0.75735319833525694</v>
      </c>
      <c r="BK42" s="111">
        <f t="shared" si="166"/>
        <v>0.59365010308888344</v>
      </c>
      <c r="BL42" s="111"/>
      <c r="BM42" s="111"/>
      <c r="BN42" s="111"/>
      <c r="BO42" s="111"/>
      <c r="BP42" s="111"/>
      <c r="BQ42" s="111"/>
      <c r="BR42" s="111">
        <f t="shared" si="183"/>
        <v>1.1748385913066195</v>
      </c>
      <c r="BS42" s="111">
        <f t="shared" si="167"/>
        <v>0.67093198423295619</v>
      </c>
      <c r="BT42" s="111">
        <f t="shared" si="168"/>
        <v>0</v>
      </c>
      <c r="BU42" s="111">
        <f t="shared" si="169"/>
        <v>0</v>
      </c>
      <c r="BV42" s="111">
        <f t="shared" si="170"/>
        <v>0.79805181347150267</v>
      </c>
      <c r="BX42" s="8"/>
    </row>
    <row r="43" spans="1:76" outlineLevel="1" x14ac:dyDescent="0.25">
      <c r="A43" t="s">
        <v>7</v>
      </c>
      <c r="B43" s="8">
        <f t="shared" si="155"/>
        <v>0.21869488536155202</v>
      </c>
      <c r="C43" s="8">
        <f t="shared" ref="C43:M43" si="187">IFERROR(C31/C19,"")</f>
        <v>0.15064935064935064</v>
      </c>
      <c r="D43" s="8">
        <f t="shared" si="187"/>
        <v>0.21917808219178081</v>
      </c>
      <c r="E43" s="8">
        <f t="shared" si="187"/>
        <v>0.17944535073409462</v>
      </c>
      <c r="F43" s="8">
        <f t="shared" si="187"/>
        <v>0.25515947467166977</v>
      </c>
      <c r="G43" s="8">
        <f t="shared" si="187"/>
        <v>0.31846344485749689</v>
      </c>
      <c r="H43" s="8">
        <f t="shared" si="187"/>
        <v>0.28192771084337348</v>
      </c>
      <c r="I43" s="8">
        <f t="shared" si="187"/>
        <v>0.19347037484885127</v>
      </c>
      <c r="J43" s="8">
        <f t="shared" si="187"/>
        <v>0.32296650717703351</v>
      </c>
      <c r="K43" s="8">
        <f t="shared" si="187"/>
        <v>0.24764150943396226</v>
      </c>
      <c r="L43" s="8">
        <f t="shared" si="187"/>
        <v>0.29327453142227122</v>
      </c>
      <c r="M43" s="8">
        <f t="shared" si="187"/>
        <v>0.34606205250596661</v>
      </c>
      <c r="N43" s="8">
        <f t="shared" si="157"/>
        <v>0.15241057542768274</v>
      </c>
      <c r="O43" s="8">
        <f t="shared" ref="O43:Y43" si="188">O31*2/SUM(N19:O19)</f>
        <v>0.15180102915951973</v>
      </c>
      <c r="P43" s="8">
        <f t="shared" si="188"/>
        <v>0.1540041067761807</v>
      </c>
      <c r="Q43" s="8">
        <f t="shared" si="188"/>
        <v>0.11513463324048283</v>
      </c>
      <c r="R43" s="8">
        <f t="shared" si="188"/>
        <v>0.25380710659898476</v>
      </c>
      <c r="S43" s="8">
        <f t="shared" si="188"/>
        <v>0.25799793601651189</v>
      </c>
      <c r="T43" s="8">
        <f t="shared" si="188"/>
        <v>0.17298679164891351</v>
      </c>
      <c r="U43" s="8">
        <f t="shared" si="188"/>
        <v>0.19660582772974705</v>
      </c>
      <c r="V43" s="8">
        <f t="shared" si="188"/>
        <v>0.17437722419928825</v>
      </c>
      <c r="W43" s="8">
        <f t="shared" si="188"/>
        <v>0.12512873326467558</v>
      </c>
      <c r="X43" s="8">
        <f t="shared" si="188"/>
        <v>0.16029776674937965</v>
      </c>
      <c r="Y43" s="8">
        <f t="shared" si="188"/>
        <v>0.2209796466114963</v>
      </c>
      <c r="Z43" s="139">
        <f>2*SUM(N31:INDEX(N31:Y31,$A$2))/(SUM(N19:INDEX(N19:Y19,$A$2))*2+M19-INDEX(N19:Y19,$A$2))</f>
        <v>0.17989621372285219</v>
      </c>
      <c r="AA43" s="8">
        <f t="shared" si="173"/>
        <v>0.15273857045446107</v>
      </c>
      <c r="AB43" s="8">
        <f>2*SUM(Q31:INDEX(Q31:S31,$B$2))/(P19+SUM(Q19:INDEX(Q19:S19,$B$2))*2-INDEX(Q19:S19,$B$2))</f>
        <v>0.22015725518227305</v>
      </c>
      <c r="AC43" s="8">
        <f t="shared" si="174"/>
        <v>0.18132328119264959</v>
      </c>
      <c r="AD43" s="8">
        <f t="shared" si="175"/>
        <v>0.16880204887518382</v>
      </c>
      <c r="AE43" s="8">
        <f>AVERAGE(B43:INDEX(B43:M43,$A$2))</f>
        <v>0.22359843141099081</v>
      </c>
      <c r="AF43" s="8">
        <f t="shared" si="176"/>
        <v>0.19617410606756117</v>
      </c>
      <c r="AG43" s="8">
        <f t="shared" si="177"/>
        <v>0.25102275675442043</v>
      </c>
      <c r="AH43" s="8">
        <f t="shared" si="178"/>
        <v>0.26612153095641938</v>
      </c>
      <c r="AI43" s="8">
        <f t="shared" si="179"/>
        <v>0.29565936445406665</v>
      </c>
      <c r="AJ43" s="31">
        <f t="shared" si="180"/>
        <v>-0.19544957186130985</v>
      </c>
      <c r="AK43" s="31">
        <f t="shared" si="159"/>
        <v>-0.22141319506327284</v>
      </c>
      <c r="AL43" s="31">
        <f t="shared" si="160"/>
        <v>-0.12295897778839071</v>
      </c>
      <c r="AM43" s="31">
        <f t="shared" si="160"/>
        <v>-0.31864482914633663</v>
      </c>
      <c r="AN43" s="31">
        <f t="shared" si="160"/>
        <v>-0.42906577917166311</v>
      </c>
      <c r="AO43" s="8">
        <f t="shared" si="161"/>
        <v>0.10175288584865327</v>
      </c>
      <c r="AP43" s="8">
        <f t="shared" si="181"/>
        <v>0.16510538641686182</v>
      </c>
      <c r="AQ43" s="8">
        <f t="shared" ref="AQ43:AZ43" si="189">IFERROR(AQ31/AVERAGE(AP19:AQ19),"")</f>
        <v>0.12029109589041095</v>
      </c>
      <c r="AR43" s="8">
        <f t="shared" si="189"/>
        <v>0.1321144205249189</v>
      </c>
      <c r="AS43" s="8">
        <f t="shared" si="189"/>
        <v>0.14446580609722603</v>
      </c>
      <c r="AT43" s="8">
        <f t="shared" si="189"/>
        <v>0.11068883610451306</v>
      </c>
      <c r="AU43" s="8">
        <f t="shared" si="189"/>
        <v>0</v>
      </c>
      <c r="AV43" s="8" t="str">
        <f t="shared" si="189"/>
        <v/>
      </c>
      <c r="AW43" s="8" t="str">
        <f t="shared" si="189"/>
        <v/>
      </c>
      <c r="AX43" s="8" t="str">
        <f t="shared" si="189"/>
        <v/>
      </c>
      <c r="AY43" s="8" t="str">
        <f t="shared" si="189"/>
        <v/>
      </c>
      <c r="AZ43" s="8" t="str">
        <f t="shared" si="189"/>
        <v/>
      </c>
      <c r="BA43" s="8">
        <f>IFERROR(BA31/(AVERAGE(Y19,AO19)+AVERAGE(AO19,AP19)+AVERAGE(AQ19,AP19)),"")</f>
        <v>0.13016443277601217</v>
      </c>
      <c r="BB43" s="8">
        <f>IFERROR(BB31*2/(AQ19+2*SUM(AR19:INDEX(AR19:AT19,$B$2))-INDEX(AR19:AT19,$B$2)),"")</f>
        <v>0.12809108699519658</v>
      </c>
      <c r="BE43" s="8">
        <f>2*SUM(AO31:INDEX(AO31:AZ31,$A$2))/(SUM(AO19:INDEX(AO19:AZ19,$A$2))*2+Y19-INDEX(AO19:AZ19,$A$2))</f>
        <v>0.12925804946336911</v>
      </c>
      <c r="BF43" s="122">
        <f t="shared" si="164"/>
        <v>0.66762352653759238</v>
      </c>
      <c r="BG43" s="111">
        <f t="shared" si="164"/>
        <v>1.0876433930059937</v>
      </c>
      <c r="BH43" s="111">
        <f t="shared" si="165"/>
        <v>0.7810901826484018</v>
      </c>
      <c r="BI43" s="111">
        <f t="shared" si="166"/>
        <v>1.1474776685914325</v>
      </c>
      <c r="BJ43" s="111">
        <f t="shared" si="166"/>
        <v>0.56919527602307063</v>
      </c>
      <c r="BK43" s="111">
        <f t="shared" si="166"/>
        <v>0.42902992874109258</v>
      </c>
      <c r="BL43" s="111"/>
      <c r="BM43" s="111"/>
      <c r="BN43" s="111"/>
      <c r="BO43" s="111"/>
      <c r="BP43" s="111"/>
      <c r="BQ43" s="111"/>
      <c r="BR43" s="111">
        <f t="shared" si="183"/>
        <v>0.85252211298128633</v>
      </c>
      <c r="BS43" s="111">
        <f t="shared" si="167"/>
        <v>0.58181633346194817</v>
      </c>
      <c r="BT43" s="111">
        <f t="shared" si="168"/>
        <v>0</v>
      </c>
      <c r="BU43" s="111">
        <f t="shared" si="169"/>
        <v>0</v>
      </c>
      <c r="BV43" s="111">
        <f t="shared" si="170"/>
        <v>0.71851456341656994</v>
      </c>
      <c r="BX43" s="8"/>
    </row>
    <row r="44" spans="1:76" outlineLevel="1" x14ac:dyDescent="0.25">
      <c r="A44" t="s">
        <v>8</v>
      </c>
      <c r="B44" s="8">
        <f t="shared" si="155"/>
        <v>0.15976331360946747</v>
      </c>
      <c r="C44" s="8">
        <f t="shared" ref="C44:M44" si="190">IFERROR(C32/C20,"")</f>
        <v>0.12720156555772993</v>
      </c>
      <c r="D44" s="8">
        <f t="shared" si="190"/>
        <v>0.21088435374149661</v>
      </c>
      <c r="E44" s="8">
        <f t="shared" si="190"/>
        <v>0.21547799696509864</v>
      </c>
      <c r="F44" s="8">
        <f t="shared" si="190"/>
        <v>0.27245508982035926</v>
      </c>
      <c r="G44" s="8">
        <f t="shared" si="190"/>
        <v>0.28830645161290325</v>
      </c>
      <c r="H44" s="8">
        <f t="shared" si="190"/>
        <v>0.27049180327868855</v>
      </c>
      <c r="I44" s="8">
        <f t="shared" si="190"/>
        <v>0.22116903633491311</v>
      </c>
      <c r="J44" s="8">
        <f t="shared" si="190"/>
        <v>0.36568213783403658</v>
      </c>
      <c r="K44" s="8">
        <f t="shared" si="190"/>
        <v>0.24552429667519182</v>
      </c>
      <c r="L44" s="8">
        <f t="shared" si="190"/>
        <v>0.27486187845303867</v>
      </c>
      <c r="M44" s="8">
        <f t="shared" si="190"/>
        <v>0.31700680272108844</v>
      </c>
      <c r="N44" s="8">
        <f t="shared" si="157"/>
        <v>0.15224063842848373</v>
      </c>
      <c r="O44" s="8">
        <f t="shared" ref="O44:Y44" si="191">O32*2/SUM(N20:O20)</f>
        <v>0.13496932515337423</v>
      </c>
      <c r="P44" s="8">
        <f t="shared" si="191"/>
        <v>0.25184456468273486</v>
      </c>
      <c r="Q44" s="8">
        <f t="shared" si="191"/>
        <v>0.16524472384373598</v>
      </c>
      <c r="R44" s="8">
        <f t="shared" si="191"/>
        <v>0.12979351032448377</v>
      </c>
      <c r="S44" s="8">
        <f t="shared" si="191"/>
        <v>0.15099337748344371</v>
      </c>
      <c r="T44" s="8">
        <f t="shared" si="191"/>
        <v>0.17397998460354119</v>
      </c>
      <c r="U44" s="8">
        <f t="shared" si="191"/>
        <v>0.18213866039952997</v>
      </c>
      <c r="V44" s="8">
        <f t="shared" si="191"/>
        <v>0.16511318242343542</v>
      </c>
      <c r="W44" s="8">
        <f t="shared" si="191"/>
        <v>0.11564407324124638</v>
      </c>
      <c r="X44" s="8">
        <f t="shared" si="191"/>
        <v>8.2213438735177863E-2</v>
      </c>
      <c r="Y44" s="8">
        <f t="shared" si="191"/>
        <v>0.15712187958883994</v>
      </c>
      <c r="Z44" s="139">
        <f>2*SUM(N32:INDEX(N32:Y32,$A$2))/(SUM(N20:INDEX(N20:Y20,$A$2))*2+M20-INDEX(N20:Y20,$A$2))</f>
        <v>0.16586495635132728</v>
      </c>
      <c r="AA44" s="8">
        <f t="shared" si="173"/>
        <v>0.17968484275486429</v>
      </c>
      <c r="AB44" s="8">
        <f>2*SUM(Q32:INDEX(Q32:S32,$B$2))/(P20+SUM(Q20:INDEX(Q20:S20,$B$2))*2-INDEX(Q20:S20,$B$2))</f>
        <v>0.14902096690348293</v>
      </c>
      <c r="AC44" s="8">
        <f t="shared" si="174"/>
        <v>0.17374394247550221</v>
      </c>
      <c r="AD44" s="8">
        <f t="shared" si="175"/>
        <v>0.11832646385508806</v>
      </c>
      <c r="AE44" s="8">
        <f>AVERAGE(B44:INDEX(B44:M44,$A$2))</f>
        <v>0.21234812855117582</v>
      </c>
      <c r="AF44" s="8">
        <f t="shared" si="176"/>
        <v>0.16594974430289799</v>
      </c>
      <c r="AG44" s="8">
        <f t="shared" si="177"/>
        <v>0.25874651279945371</v>
      </c>
      <c r="AH44" s="8">
        <f t="shared" si="178"/>
        <v>0.28578099248254607</v>
      </c>
      <c r="AI44" s="8">
        <f t="shared" si="179"/>
        <v>0.27913099261643964</v>
      </c>
      <c r="AJ44" s="31">
        <f t="shared" si="180"/>
        <v>-0.21890078578510341</v>
      </c>
      <c r="AK44" s="31">
        <f t="shared" si="159"/>
        <v>8.2766614131664307E-2</v>
      </c>
      <c r="AL44" s="31">
        <f t="shared" si="160"/>
        <v>-0.42406579593602334</v>
      </c>
      <c r="AM44" s="31">
        <f t="shared" si="160"/>
        <v>-0.39203814443287888</v>
      </c>
      <c r="AN44" s="31">
        <f t="shared" si="160"/>
        <v>-0.57608983959125171</v>
      </c>
      <c r="AO44" s="8">
        <f t="shared" si="161"/>
        <v>6.5412186379928322E-2</v>
      </c>
      <c r="AP44" s="8">
        <f t="shared" si="181"/>
        <v>0.13403416557161629</v>
      </c>
      <c r="AQ44" s="8">
        <f t="shared" ref="AQ44:AZ44" si="192">IFERROR(AQ32/AVERAGE(AP20:AQ20),"")</f>
        <v>0.23483619850794679</v>
      </c>
      <c r="AR44" s="8">
        <f t="shared" si="192"/>
        <v>0.19096443447612946</v>
      </c>
      <c r="AS44" s="8">
        <f t="shared" si="192"/>
        <v>0.13465952563121653</v>
      </c>
      <c r="AT44" s="8">
        <f t="shared" si="192"/>
        <v>0.14401525989508823</v>
      </c>
      <c r="AU44" s="8">
        <f t="shared" si="192"/>
        <v>0</v>
      </c>
      <c r="AV44" s="8" t="str">
        <f t="shared" si="192"/>
        <v/>
      </c>
      <c r="AW44" s="8" t="str">
        <f t="shared" si="192"/>
        <v/>
      </c>
      <c r="AX44" s="8" t="str">
        <f t="shared" si="192"/>
        <v/>
      </c>
      <c r="AY44" s="8" t="str">
        <f t="shared" si="192"/>
        <v/>
      </c>
      <c r="AZ44" s="8" t="str">
        <f t="shared" si="192"/>
        <v/>
      </c>
      <c r="BA44" s="8">
        <f t="shared" ref="BA44:BA48" si="193">IFERROR(BA32/(AVERAGE(Y20,AO20)+AVERAGE(AO20,AP20)+AVERAGE(AQ20,AP20)),"")</f>
        <v>0.13442565186751232</v>
      </c>
      <c r="BB44" s="8">
        <f>IFERROR(BB32*2/(AQ20+2*SUM(AR20:INDEX(AR20:AT20,$B$2))-INDEX(AR20:AT20,$B$2)),"")</f>
        <v>0.15960163432073546</v>
      </c>
      <c r="BE44" s="8">
        <f>2*SUM(AO32:INDEX(AO32:AZ32,$A$2))/(SUM(AO20:INDEX(AO20:AZ20,$A$2))*2+Y20-INDEX(AO20:AZ20,$A$2))</f>
        <v>0.14470391993327772</v>
      </c>
      <c r="BF44" s="122">
        <f t="shared" si="164"/>
        <v>0.42966311134235174</v>
      </c>
      <c r="BG44" s="111">
        <f t="shared" si="164"/>
        <v>0.99307131764424805</v>
      </c>
      <c r="BH44" s="111">
        <f t="shared" si="165"/>
        <v>0.93246482727862467</v>
      </c>
      <c r="BI44" s="111">
        <f t="shared" si="166"/>
        <v>1.1556461836367942</v>
      </c>
      <c r="BJ44" s="111">
        <f t="shared" si="166"/>
        <v>1.0374904361132364</v>
      </c>
      <c r="BK44" s="111">
        <f t="shared" si="166"/>
        <v>0.95378527386659306</v>
      </c>
      <c r="BL44" s="111"/>
      <c r="BM44" s="111"/>
      <c r="BN44" s="111"/>
      <c r="BO44" s="111"/>
      <c r="BP44" s="111"/>
      <c r="BQ44" s="111"/>
      <c r="BR44" s="111">
        <f t="shared" si="183"/>
        <v>0.73182827438850273</v>
      </c>
      <c r="BS44" s="111">
        <f t="shared" si="167"/>
        <v>1.0710011996104236</v>
      </c>
      <c r="BT44" s="111">
        <f t="shared" si="168"/>
        <v>0</v>
      </c>
      <c r="BU44" s="111">
        <f t="shared" si="169"/>
        <v>0</v>
      </c>
      <c r="BV44" s="111">
        <f t="shared" si="170"/>
        <v>0.87242008870621679</v>
      </c>
      <c r="BX44" s="8"/>
    </row>
    <row r="45" spans="1:76" outlineLevel="1" x14ac:dyDescent="0.25">
      <c r="A45" t="s">
        <v>1</v>
      </c>
      <c r="B45" s="8">
        <f t="shared" si="155"/>
        <v>0.17166212534059946</v>
      </c>
      <c r="C45" s="8">
        <f t="shared" ref="C45:M45" si="194">IFERROR(C33/C21,"")</f>
        <v>0.13501144164759726</v>
      </c>
      <c r="D45" s="8">
        <f t="shared" si="194"/>
        <v>0.13358778625954199</v>
      </c>
      <c r="E45" s="8">
        <f t="shared" si="194"/>
        <v>0.18791946308724833</v>
      </c>
      <c r="F45" s="8">
        <f t="shared" si="194"/>
        <v>0.25912408759124089</v>
      </c>
      <c r="G45" s="8">
        <f t="shared" si="194"/>
        <v>0.27422303473491771</v>
      </c>
      <c r="H45" s="8">
        <f t="shared" si="194"/>
        <v>0.27969348659003829</v>
      </c>
      <c r="I45" s="8">
        <f t="shared" si="194"/>
        <v>0.22661870503597123</v>
      </c>
      <c r="J45" s="8">
        <f t="shared" si="194"/>
        <v>0.41682974559686886</v>
      </c>
      <c r="K45" s="8">
        <f t="shared" si="194"/>
        <v>0.30629139072847683</v>
      </c>
      <c r="L45" s="8">
        <f t="shared" si="194"/>
        <v>0.31504922644163152</v>
      </c>
      <c r="M45" s="8">
        <f t="shared" si="194"/>
        <v>0.35146443514644349</v>
      </c>
      <c r="N45" s="8">
        <f t="shared" si="157"/>
        <v>0.13077939233817701</v>
      </c>
      <c r="O45" s="8">
        <f t="shared" ref="O45:Y45" si="195">O33*2/SUM(N21:O21)</f>
        <v>0.13165769000598443</v>
      </c>
      <c r="P45" s="8">
        <f t="shared" si="195"/>
        <v>0.20792079207920791</v>
      </c>
      <c r="Q45" s="8">
        <f t="shared" si="195"/>
        <v>0.18163869693978282</v>
      </c>
      <c r="R45" s="8">
        <f t="shared" si="195"/>
        <v>0.17621980104216012</v>
      </c>
      <c r="S45" s="8">
        <f t="shared" si="195"/>
        <v>0.21156432093231733</v>
      </c>
      <c r="T45" s="8">
        <f t="shared" si="195"/>
        <v>0.13830227743271223</v>
      </c>
      <c r="U45" s="8">
        <f t="shared" si="195"/>
        <v>0.11882046834345186</v>
      </c>
      <c r="V45" s="8">
        <f t="shared" si="195"/>
        <v>0.13398058252427184</v>
      </c>
      <c r="W45" s="8">
        <f t="shared" si="195"/>
        <v>0.11239337681886603</v>
      </c>
      <c r="X45" s="8">
        <f t="shared" si="195"/>
        <v>0.13240740740740742</v>
      </c>
      <c r="Y45" s="8">
        <f t="shared" si="195"/>
        <v>0.21205643437366395</v>
      </c>
      <c r="Z45" s="139">
        <f>2*SUM(N33:INDEX(N33:Y33,$A$2))/(SUM(N21:INDEX(N21:Y21,$A$2))*2+M21-INDEX(N21:Y21,$A$2))</f>
        <v>0.17658956995866679</v>
      </c>
      <c r="AA45" s="8">
        <f t="shared" si="173"/>
        <v>0.15678595814112309</v>
      </c>
      <c r="AB45" s="8">
        <f>2*SUM(Q33:INDEX(Q33:S33,$B$2))/(P21+SUM(Q21:INDEX(Q21:S21,$B$2))*2-INDEX(Q21:S21,$B$2))</f>
        <v>0.19032663316582915</v>
      </c>
      <c r="AC45" s="8">
        <f t="shared" si="174"/>
        <v>0.1303677761001453</v>
      </c>
      <c r="AD45" s="8">
        <f t="shared" si="175"/>
        <v>0.15228573953331245</v>
      </c>
      <c r="AE45" s="8">
        <f>AVERAGE(B45:INDEX(B45:M45,$A$2))</f>
        <v>0.19358798977685762</v>
      </c>
      <c r="AF45" s="8">
        <f t="shared" si="176"/>
        <v>0.14675378441591289</v>
      </c>
      <c r="AG45" s="8">
        <f t="shared" si="177"/>
        <v>0.2404221951378023</v>
      </c>
      <c r="AH45" s="8">
        <f t="shared" si="178"/>
        <v>0.30771397907429282</v>
      </c>
      <c r="AI45" s="8">
        <f t="shared" si="179"/>
        <v>0.32426835077218397</v>
      </c>
      <c r="AJ45" s="31">
        <f t="shared" si="180"/>
        <v>-8.780720249114804E-2</v>
      </c>
      <c r="AK45" s="31">
        <f t="shared" si="159"/>
        <v>6.8360579354997508E-2</v>
      </c>
      <c r="AL45" s="31">
        <f t="shared" si="160"/>
        <v>-0.20836496373914226</v>
      </c>
      <c r="AM45" s="31">
        <f t="shared" si="160"/>
        <v>-0.57633456727466381</v>
      </c>
      <c r="AN45" s="31">
        <f t="shared" si="160"/>
        <v>-0.53037125217224357</v>
      </c>
      <c r="AO45" s="8">
        <f t="shared" si="161"/>
        <v>5.1013277428371771E-2</v>
      </c>
      <c r="AP45" s="8">
        <f t="shared" si="181"/>
        <v>8.2529888160431927E-2</v>
      </c>
      <c r="AQ45" s="8">
        <f t="shared" ref="AQ45:AZ45" si="196">IFERROR(AQ33/AVERAGE(AP21:AQ21),"")</f>
        <v>0.16767676767676767</v>
      </c>
      <c r="AR45" s="8">
        <f t="shared" si="196"/>
        <v>0.17007125890736341</v>
      </c>
      <c r="AS45" s="8">
        <f t="shared" si="196"/>
        <v>0.14401363442692799</v>
      </c>
      <c r="AT45" s="8">
        <f t="shared" si="196"/>
        <v>0.13333333333333333</v>
      </c>
      <c r="AU45" s="8">
        <f t="shared" si="196"/>
        <v>0</v>
      </c>
      <c r="AV45" s="8" t="str">
        <f t="shared" si="196"/>
        <v/>
      </c>
      <c r="AW45" s="8" t="str">
        <f t="shared" si="196"/>
        <v/>
      </c>
      <c r="AX45" s="8" t="str">
        <f t="shared" si="196"/>
        <v/>
      </c>
      <c r="AY45" s="8" t="str">
        <f t="shared" si="196"/>
        <v/>
      </c>
      <c r="AZ45" s="8" t="str">
        <f t="shared" si="196"/>
        <v/>
      </c>
      <c r="BA45" s="8">
        <f t="shared" si="193"/>
        <v>9.3073301950235374E-2</v>
      </c>
      <c r="BB45" s="8">
        <f>IFERROR(BB33*2/(AQ21+2*SUM(AR21:INDEX(AR21:AT21,$B$2))-INDEX(AR21:AT21,$B$2)),"")</f>
        <v>0.14762104088181946</v>
      </c>
      <c r="BE45" s="8">
        <f>2*SUM(AO33:INDEX(AO33:AZ33,$A$2))/(SUM(AO21:INDEX(AO21:AZ21,$A$2))*2+Y21-INDEX(AO21:AZ21,$A$2))</f>
        <v>0.11984659635666348</v>
      </c>
      <c r="BF45" s="122">
        <f t="shared" si="164"/>
        <v>0.39007122235633768</v>
      </c>
      <c r="BG45" s="111">
        <f t="shared" si="164"/>
        <v>0.62685201416400804</v>
      </c>
      <c r="BH45" s="111">
        <f t="shared" si="165"/>
        <v>0.80644540644540652</v>
      </c>
      <c r="BI45" s="111">
        <f t="shared" si="166"/>
        <v>0.93631622431064743</v>
      </c>
      <c r="BJ45" s="111">
        <f t="shared" si="166"/>
        <v>0.81723866203022844</v>
      </c>
      <c r="BK45" s="111">
        <f t="shared" si="166"/>
        <v>0.63022598870056501</v>
      </c>
      <c r="BL45" s="111"/>
      <c r="BM45" s="111"/>
      <c r="BN45" s="111"/>
      <c r="BO45" s="111"/>
      <c r="BP45" s="111"/>
      <c r="BQ45" s="111"/>
      <c r="BR45" s="111">
        <f t="shared" si="183"/>
        <v>0.58498207243345179</v>
      </c>
      <c r="BS45" s="111">
        <f t="shared" si="167"/>
        <v>0.77561946232295897</v>
      </c>
      <c r="BT45" s="111">
        <f t="shared" si="168"/>
        <v>0</v>
      </c>
      <c r="BU45" s="111">
        <f t="shared" si="169"/>
        <v>0</v>
      </c>
      <c r="BV45" s="111">
        <f t="shared" si="170"/>
        <v>0.67867313106156391</v>
      </c>
      <c r="BX45" s="8"/>
    </row>
    <row r="46" spans="1:76" outlineLevel="1" x14ac:dyDescent="0.25">
      <c r="A46" t="s">
        <v>2</v>
      </c>
      <c r="B46" s="8">
        <f t="shared" si="155"/>
        <v>0.1419753086419753</v>
      </c>
      <c r="C46" s="8">
        <f t="shared" ref="C46:M46" si="197">IFERROR(C34/C22,"")</f>
        <v>0.10119047619047619</v>
      </c>
      <c r="D46" s="8">
        <f t="shared" si="197"/>
        <v>0.11976047904191617</v>
      </c>
      <c r="E46" s="8">
        <f t="shared" si="197"/>
        <v>0.12650602409638553</v>
      </c>
      <c r="F46" s="8">
        <f t="shared" si="197"/>
        <v>0.21243523316062177</v>
      </c>
      <c r="G46" s="8">
        <f t="shared" si="197"/>
        <v>0.16949152542372881</v>
      </c>
      <c r="H46" s="8">
        <f t="shared" si="197"/>
        <v>0.19130434782608696</v>
      </c>
      <c r="I46" s="8">
        <f t="shared" si="197"/>
        <v>0.21224489795918366</v>
      </c>
      <c r="J46" s="8">
        <f t="shared" si="197"/>
        <v>0.40357142857142858</v>
      </c>
      <c r="K46" s="8">
        <f t="shared" si="197"/>
        <v>0.25</v>
      </c>
      <c r="L46" s="8">
        <f t="shared" si="197"/>
        <v>0.38109756097560976</v>
      </c>
      <c r="M46" s="8">
        <f t="shared" si="197"/>
        <v>0.36269430051813473</v>
      </c>
      <c r="N46" s="8">
        <f t="shared" si="157"/>
        <v>0.13443396226415094</v>
      </c>
      <c r="O46" s="8">
        <f t="shared" ref="O46:Y46" si="198">O34*2/SUM(N22:O22)</f>
        <v>0.10420841683366733</v>
      </c>
      <c r="P46" s="8">
        <f t="shared" si="198"/>
        <v>0.19557195571955718</v>
      </c>
      <c r="Q46" s="8">
        <f t="shared" si="198"/>
        <v>0.14529914529914531</v>
      </c>
      <c r="R46" s="8">
        <f t="shared" si="198"/>
        <v>0.1595900439238653</v>
      </c>
      <c r="S46" s="8">
        <f t="shared" si="198"/>
        <v>0.22996057818659657</v>
      </c>
      <c r="T46" s="8">
        <f t="shared" si="198"/>
        <v>0.14932680538555693</v>
      </c>
      <c r="U46" s="8">
        <f t="shared" si="198"/>
        <v>0.15247634947134112</v>
      </c>
      <c r="V46" s="8">
        <f t="shared" si="198"/>
        <v>0.15478615071283094</v>
      </c>
      <c r="W46" s="8">
        <f t="shared" si="198"/>
        <v>0.14134924277191371</v>
      </c>
      <c r="X46" s="8">
        <f t="shared" si="198"/>
        <v>0.1317467063323417</v>
      </c>
      <c r="Y46" s="8">
        <f t="shared" si="198"/>
        <v>0.2</v>
      </c>
      <c r="Z46" s="139">
        <f>2*SUM(N34:INDEX(N34:Y34,$A$2))/(SUM(N22:INDEX(N22:Y22,$A$2))*2+M22-INDEX(N22:Y22,$A$2))</f>
        <v>0.16714367487120779</v>
      </c>
      <c r="AA46" s="8">
        <f t="shared" si="173"/>
        <v>0.14473811160579184</v>
      </c>
      <c r="AB46" s="8">
        <f>2*SUM(Q34:INDEX(Q34:S34,$B$2))/(P22+SUM(Q22:INDEX(Q22:S22,$B$2))*2-INDEX(Q22:S22,$B$2))</f>
        <v>0.1818629866929522</v>
      </c>
      <c r="AC46" s="8">
        <f t="shared" si="174"/>
        <v>0.15219643518990966</v>
      </c>
      <c r="AD46" s="8">
        <f t="shared" si="175"/>
        <v>0.15769864970141848</v>
      </c>
      <c r="AE46" s="8">
        <f>AVERAGE(B46:INDEX(B46:M46,$A$2))</f>
        <v>0.14522650775918397</v>
      </c>
      <c r="AF46" s="8">
        <f t="shared" si="176"/>
        <v>0.12097542129145589</v>
      </c>
      <c r="AG46" s="8">
        <f t="shared" si="177"/>
        <v>0.16947759422691203</v>
      </c>
      <c r="AH46" s="8">
        <f t="shared" si="178"/>
        <v>0.26904022478556638</v>
      </c>
      <c r="AI46" s="8">
        <f t="shared" si="179"/>
        <v>0.33126395383124813</v>
      </c>
      <c r="AJ46" s="31">
        <f t="shared" si="180"/>
        <v>0.15091712560056236</v>
      </c>
      <c r="AK46" s="31">
        <f t="shared" si="159"/>
        <v>0.19642577029830299</v>
      </c>
      <c r="AL46" s="31">
        <f t="shared" si="160"/>
        <v>7.3079822277023032E-2</v>
      </c>
      <c r="AM46" s="31">
        <f t="shared" si="160"/>
        <v>-0.43429858746507122</v>
      </c>
      <c r="AN46" s="31">
        <f t="shared" si="160"/>
        <v>-0.52394865822994729</v>
      </c>
      <c r="AO46" s="8">
        <f t="shared" si="161"/>
        <v>7.3658365485794464E-2</v>
      </c>
      <c r="AP46" s="8">
        <f t="shared" si="181"/>
        <v>9.8332620778110308E-2</v>
      </c>
      <c r="AQ46" s="8">
        <f t="shared" ref="AQ46:AZ46" si="199">IFERROR(AQ34/AVERAGE(AP22:AQ22),"")</f>
        <v>0.16483516483516483</v>
      </c>
      <c r="AR46" s="8">
        <f t="shared" si="199"/>
        <v>0.17766497461928935</v>
      </c>
      <c r="AS46" s="8">
        <f t="shared" si="199"/>
        <v>0.15852885225110971</v>
      </c>
      <c r="AT46" s="8">
        <f t="shared" si="199"/>
        <v>0.14390243902439023</v>
      </c>
      <c r="AU46" s="8">
        <f t="shared" si="199"/>
        <v>0</v>
      </c>
      <c r="AV46" s="8" t="str">
        <f t="shared" si="199"/>
        <v/>
      </c>
      <c r="AW46" s="8" t="str">
        <f t="shared" si="199"/>
        <v/>
      </c>
      <c r="AX46" s="8" t="str">
        <f t="shared" si="199"/>
        <v/>
      </c>
      <c r="AY46" s="8" t="str">
        <f t="shared" si="199"/>
        <v/>
      </c>
      <c r="AZ46" s="8" t="str">
        <f t="shared" si="199"/>
        <v/>
      </c>
      <c r="BA46" s="8">
        <f t="shared" si="193"/>
        <v>0.10398359695371998</v>
      </c>
      <c r="BB46" s="8">
        <f>IFERROR(BB34*2/(AQ22+2*SUM(AR22:INDEX(AR22:AT22,$B$2))-INDEX(AR22:AT22,$B$2)),"")</f>
        <v>0.15981639891508451</v>
      </c>
      <c r="BE46" s="8">
        <f>2*SUM(AO34:INDEX(AO34:AZ34,$A$2))/(SUM(AO22:INDEX(AO22:AZ22,$A$2))*2+Y22-INDEX(AO22:AZ22,$A$2))</f>
        <v>0.12701144479821014</v>
      </c>
      <c r="BF46" s="122">
        <f t="shared" si="164"/>
        <v>0.54791485905222548</v>
      </c>
      <c r="BG46" s="111">
        <f t="shared" si="164"/>
        <v>0.94361495708225085</v>
      </c>
      <c r="BH46" s="111">
        <f t="shared" si="165"/>
        <v>0.84283640887414479</v>
      </c>
      <c r="BI46" s="111">
        <f t="shared" si="166"/>
        <v>1.2227530606151089</v>
      </c>
      <c r="BJ46" s="111">
        <f t="shared" si="166"/>
        <v>0.99335051456429291</v>
      </c>
      <c r="BK46" s="111">
        <f t="shared" si="166"/>
        <v>0.62577003484320559</v>
      </c>
      <c r="BL46" s="111"/>
      <c r="BM46" s="111"/>
      <c r="BN46" s="111"/>
      <c r="BO46" s="111"/>
      <c r="BP46" s="111"/>
      <c r="BQ46" s="111"/>
      <c r="BR46" s="111">
        <f t="shared" si="183"/>
        <v>0.70853939319627801</v>
      </c>
      <c r="BS46" s="111">
        <f t="shared" si="167"/>
        <v>0.878773640646901</v>
      </c>
      <c r="BT46" s="111">
        <f t="shared" si="168"/>
        <v>0</v>
      </c>
      <c r="BU46" s="111">
        <f t="shared" si="169"/>
        <v>0</v>
      </c>
      <c r="BV46" s="111">
        <f t="shared" si="170"/>
        <v>0.75989381528244215</v>
      </c>
      <c r="BX46" s="8"/>
    </row>
    <row r="47" spans="1:76" outlineLevel="1" x14ac:dyDescent="0.25">
      <c r="A47" s="135" t="s">
        <v>136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31"/>
      <c r="AK47" s="31"/>
      <c r="AL47" s="31"/>
      <c r="AM47" s="31"/>
      <c r="AN47" s="31"/>
      <c r="AO47" s="8"/>
      <c r="AP47" s="8">
        <f>IFERROR(AP35/(SUM(AO23,AP23)/2),"")</f>
        <v>8.3262531860662709E-2</v>
      </c>
      <c r="AQ47" s="8">
        <f t="shared" ref="AQ47:AT47" si="200">IFERROR(AQ35/AVERAGE(AP23,AQ23),"")</f>
        <v>3.0614300100704935E-2</v>
      </c>
      <c r="AR47" s="8">
        <f t="shared" si="200"/>
        <v>4.9123956115932538E-2</v>
      </c>
      <c r="AS47" s="8">
        <f t="shared" si="200"/>
        <v>1.7778957144752555E-2</v>
      </c>
      <c r="AT47" s="8">
        <f t="shared" si="200"/>
        <v>1.2823397075365579E-2</v>
      </c>
      <c r="BA47" s="8">
        <f>IFERROR(BA35/(SUM(AO23,AP23,AP23,AQ23)/2),"")</f>
        <v>4.7547479163820197E-2</v>
      </c>
      <c r="BB47" s="8">
        <f>IFERROR(BB35*2/(AQ23+2*SUM(AR23:INDEX(AR23:AT23,$B$2))-INDEX(AR23:AT23,$B$2)),"")</f>
        <v>2.4318807135883552E-2</v>
      </c>
      <c r="BE47" s="8">
        <f>2*SUM(AO35:INDEX(AO35:AZ35,$A$2))/(SUM(AO23:INDEX(AO23:AZ23,$A$2))*2+Y23-INDEX(AO23:AZ23,$A$2))</f>
        <v>3.0013733963085786E-2</v>
      </c>
      <c r="BF47" s="122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X47" s="8"/>
    </row>
    <row r="48" spans="1:76" s="17" customFormat="1" x14ac:dyDescent="0.25">
      <c r="A48" s="1" t="s">
        <v>3</v>
      </c>
      <c r="B48" s="9">
        <f t="shared" ref="B48:M48" si="201">IFERROR(B36/B24,"")</f>
        <v>0.22315705128205129</v>
      </c>
      <c r="C48" s="9">
        <f t="shared" si="201"/>
        <v>0.17981438515081208</v>
      </c>
      <c r="D48" s="9">
        <f t="shared" si="201"/>
        <v>0.22887700534759359</v>
      </c>
      <c r="E48" s="9">
        <f t="shared" si="201"/>
        <v>0.23747207149696775</v>
      </c>
      <c r="F48" s="9">
        <f t="shared" si="201"/>
        <v>0.28923177938279709</v>
      </c>
      <c r="G48" s="9">
        <f t="shared" si="201"/>
        <v>0.3218316672041277</v>
      </c>
      <c r="H48" s="9">
        <f t="shared" si="201"/>
        <v>0.32555164694595456</v>
      </c>
      <c r="I48" s="9">
        <f t="shared" si="201"/>
        <v>0.25098039215686274</v>
      </c>
      <c r="J48" s="9">
        <f t="shared" si="201"/>
        <v>0.3941057497832996</v>
      </c>
      <c r="K48" s="9">
        <f t="shared" si="201"/>
        <v>0.30958904109589042</v>
      </c>
      <c r="L48" s="9">
        <f t="shared" si="201"/>
        <v>0.34125</v>
      </c>
      <c r="M48" s="9">
        <f t="shared" si="201"/>
        <v>0.38085984940490647</v>
      </c>
      <c r="N48" s="9">
        <f t="shared" ref="N48:Y48" si="202">N36*2/SUM(M24:N24)</f>
        <v>0.15351142270035054</v>
      </c>
      <c r="O48" s="9">
        <f t="shared" si="202"/>
        <v>0.15079654627264988</v>
      </c>
      <c r="P48" s="9">
        <f t="shared" si="202"/>
        <v>0.2659358989634219</v>
      </c>
      <c r="Q48" s="9">
        <f t="shared" si="202"/>
        <v>0.22171894462688257</v>
      </c>
      <c r="R48" s="9">
        <f t="shared" si="202"/>
        <v>0.23063063063063063</v>
      </c>
      <c r="S48" s="9">
        <f t="shared" si="202"/>
        <v>0.30644711135919622</v>
      </c>
      <c r="T48" s="9">
        <f t="shared" si="202"/>
        <v>0.21556689155833469</v>
      </c>
      <c r="U48" s="9">
        <f t="shared" si="202"/>
        <v>0.21345358887636226</v>
      </c>
      <c r="V48" s="9">
        <f t="shared" si="202"/>
        <v>0.23630417007358953</v>
      </c>
      <c r="W48" s="9">
        <f t="shared" si="202"/>
        <v>0.18195358073724713</v>
      </c>
      <c r="X48" s="9">
        <f t="shared" si="202"/>
        <v>0.17629875708803483</v>
      </c>
      <c r="Y48" s="9">
        <f t="shared" si="202"/>
        <v>0.26672311600338694</v>
      </c>
      <c r="Z48" s="9">
        <f>2*SUM(N36:INDEX(N36:Y36,$A$2))/(SUM(N24:INDEX(N24:Y24,$A$2))*2+M24-INDEX(N24:Y24,$A$2))</f>
        <v>0.22577174235678243</v>
      </c>
      <c r="AA48" s="9">
        <f t="shared" si="173"/>
        <v>0.19008128931214077</v>
      </c>
      <c r="AB48" s="9">
        <f>2*SUM(Q36:INDEX(Q36:S36,$B$2))/(P24+SUM(Q24:INDEX(Q24:S24,$B$2))*2-INDEX(Q24:S24,$B$2))</f>
        <v>0.25600551438910907</v>
      </c>
      <c r="AC48" s="9">
        <f t="shared" si="174"/>
        <v>0.22177488350276217</v>
      </c>
      <c r="AD48" s="9">
        <f t="shared" si="175"/>
        <v>0.20832515127622298</v>
      </c>
      <c r="AE48" s="28">
        <f>AVERAGE(B48:INDEX(B48:M48,$A$2))</f>
        <v>0.24673065997739155</v>
      </c>
      <c r="AF48" s="28">
        <f t="shared" si="176"/>
        <v>0.21061614726015232</v>
      </c>
      <c r="AG48" s="28">
        <f t="shared" si="177"/>
        <v>0.28284517269463083</v>
      </c>
      <c r="AH48" s="28">
        <f t="shared" si="178"/>
        <v>0.3235459296287056</v>
      </c>
      <c r="AI48" s="28">
        <f t="shared" si="179"/>
        <v>0.34389963016693231</v>
      </c>
      <c r="AJ48" s="32">
        <f t="shared" si="180"/>
        <v>-8.4946547066868883E-2</v>
      </c>
      <c r="AK48" s="32">
        <f t="shared" si="159"/>
        <v>-9.7498972491634084E-2</v>
      </c>
      <c r="AL48" s="32">
        <f t="shared" si="160"/>
        <v>-9.4891696576694828E-2</v>
      </c>
      <c r="AM48" s="32">
        <f t="shared" si="160"/>
        <v>-0.31454899229526301</v>
      </c>
      <c r="AN48" s="32">
        <f t="shared" si="160"/>
        <v>-0.39422688190999255</v>
      </c>
      <c r="AO48" s="28">
        <f t="shared" ref="AO48" si="203">IFERROR(AO36/AVERAGE(Y24,AO24),"")</f>
        <v>0.10274213836477987</v>
      </c>
      <c r="AP48" s="28">
        <f>IFERROR(AP36/AVERAGE(AO24,AP24),"")</f>
        <v>0.16288263865356375</v>
      </c>
      <c r="AQ48" s="28">
        <f t="shared" ref="AQ48:AZ48" si="204">IFERROR(AQ36/AVERAGE(AP24:AQ24),"")</f>
        <v>0.24784831424318904</v>
      </c>
      <c r="AR48" s="28">
        <f t="shared" si="204"/>
        <v>0.22691115006067142</v>
      </c>
      <c r="AS48" s="28">
        <f t="shared" si="204"/>
        <v>0.20322781741359008</v>
      </c>
      <c r="AT48" s="28">
        <f t="shared" si="204"/>
        <v>0.24527443975316662</v>
      </c>
      <c r="AU48" s="28">
        <f t="shared" si="204"/>
        <v>0</v>
      </c>
      <c r="AV48" s="28" t="str">
        <f t="shared" si="204"/>
        <v/>
      </c>
      <c r="AW48" s="28" t="str">
        <f t="shared" si="204"/>
        <v/>
      </c>
      <c r="AX48" s="28" t="str">
        <f t="shared" si="204"/>
        <v/>
      </c>
      <c r="AY48" s="28" t="str">
        <f t="shared" si="204"/>
        <v/>
      </c>
      <c r="AZ48" s="28" t="str">
        <f t="shared" si="204"/>
        <v/>
      </c>
      <c r="BA48" s="28">
        <f t="shared" si="193"/>
        <v>0.16510163291473395</v>
      </c>
      <c r="BB48" s="28">
        <f>IFERROR(BB36*2/(AQ24+2*SUM(AR24:INDEX(AR24:AT24,$B$2))-INDEX(AR24:AT24,$B$2)),"")</f>
        <v>0.22558545649935074</v>
      </c>
      <c r="BC48" s="37"/>
      <c r="BD48" s="37"/>
      <c r="BE48" s="28">
        <f>2*SUM(AO36:INDEX(AO36:AZ36,$A$2))/(SUM(AO24:INDEX(AO24:AZ24,$A$2))*2+Y24-INDEX(AO24:AZ24,$A$2))</f>
        <v>0.19275332650972365</v>
      </c>
      <c r="BF48" s="123">
        <f t="shared" si="164"/>
        <v>0.6692800871589164</v>
      </c>
      <c r="BG48" s="118">
        <f t="shared" si="164"/>
        <v>1.0801483368131086</v>
      </c>
      <c r="BH48" s="118">
        <f t="shared" ref="BH48" si="205">AQ48/P48</f>
        <v>0.93198517089743982</v>
      </c>
      <c r="BI48" s="118">
        <f t="shared" ref="BI48:BK48" si="206">AR48/Q48</f>
        <v>1.0234179602583193</v>
      </c>
      <c r="BJ48" s="118">
        <f t="shared" si="206"/>
        <v>0.88118311456673826</v>
      </c>
      <c r="BK48" s="118">
        <f t="shared" si="206"/>
        <v>0.80038098145318393</v>
      </c>
      <c r="BL48" s="118"/>
      <c r="BM48" s="118"/>
      <c r="BN48" s="118"/>
      <c r="BO48" s="118"/>
      <c r="BP48" s="118"/>
      <c r="BQ48" s="118"/>
      <c r="BR48" s="118">
        <f>BA48/((N36+O36+P36)/(SUM(M24,N24,N24,O24,O24,P24)/2))</f>
        <v>0.86655726309886405</v>
      </c>
      <c r="BS48" s="118">
        <f t="shared" si="167"/>
        <v>0.88117420844489258</v>
      </c>
      <c r="BT48" s="118">
        <f t="shared" si="168"/>
        <v>0</v>
      </c>
      <c r="BU48" s="118">
        <f t="shared" si="169"/>
        <v>0</v>
      </c>
      <c r="BV48" s="118">
        <f t="shared" si="170"/>
        <v>0.85375310699919016</v>
      </c>
      <c r="BX48" s="9"/>
    </row>
    <row r="49" spans="1:76" s="37" customFormat="1" x14ac:dyDescent="0.25">
      <c r="A49" s="36" t="s">
        <v>40</v>
      </c>
      <c r="B49" s="28">
        <f t="shared" ref="B49:P49" si="207">B36/AVERAGE(A24:B24)</f>
        <v>0.22315705128205129</v>
      </c>
      <c r="C49" s="28">
        <f t="shared" si="207"/>
        <v>0.18299881936245574</v>
      </c>
      <c r="D49" s="28">
        <f t="shared" si="207"/>
        <v>0.23817473567056205</v>
      </c>
      <c r="E49" s="28">
        <f t="shared" si="207"/>
        <v>0.25058942404850115</v>
      </c>
      <c r="F49" s="28">
        <f t="shared" si="207"/>
        <v>0.28515941090791391</v>
      </c>
      <c r="G49" s="28">
        <f t="shared" si="207"/>
        <v>0.32471124125589718</v>
      </c>
      <c r="H49" s="28">
        <f t="shared" si="207"/>
        <v>0.32691072575465641</v>
      </c>
      <c r="I49" s="28">
        <f t="shared" si="207"/>
        <v>0.25830487426265136</v>
      </c>
      <c r="J49" s="28">
        <f t="shared" si="207"/>
        <v>0.40259740259740262</v>
      </c>
      <c r="K49" s="28">
        <f t="shared" si="207"/>
        <v>0.31781746589790466</v>
      </c>
      <c r="L49" s="28">
        <f t="shared" si="207"/>
        <v>0.35686274509803922</v>
      </c>
      <c r="M49" s="28">
        <f t="shared" si="207"/>
        <v>0.38634963656523347</v>
      </c>
      <c r="N49" s="28">
        <f t="shared" si="207"/>
        <v>0.15351142270035054</v>
      </c>
      <c r="O49" s="28">
        <f t="shared" si="207"/>
        <v>0.15079654627264988</v>
      </c>
      <c r="P49" s="28">
        <f t="shared" si="207"/>
        <v>0.2659358989634219</v>
      </c>
      <c r="Q49" s="28">
        <f t="shared" ref="Q49:R49" si="208">Q36/AVERAGE(P24:Q24)</f>
        <v>0.22171894462688257</v>
      </c>
      <c r="R49" s="28">
        <f t="shared" si="208"/>
        <v>0.23063063063063063</v>
      </c>
      <c r="S49" s="28">
        <f>S36/AVERAGE(R24:S24)</f>
        <v>0.30644711135919622</v>
      </c>
      <c r="T49" s="28">
        <f t="shared" ref="T49:Y49" si="209">T36/AVERAGE(S24:T24)</f>
        <v>0.21556689155833469</v>
      </c>
      <c r="U49" s="28">
        <f t="shared" si="209"/>
        <v>0.21345358887636226</v>
      </c>
      <c r="V49" s="28">
        <f t="shared" si="209"/>
        <v>0.23630417007358953</v>
      </c>
      <c r="W49" s="28">
        <f t="shared" si="209"/>
        <v>0.18195358073724713</v>
      </c>
      <c r="X49" s="28">
        <f t="shared" si="209"/>
        <v>0.17629875708803483</v>
      </c>
      <c r="Y49" s="28">
        <f t="shared" si="209"/>
        <v>0.26672311600338694</v>
      </c>
      <c r="Z49" s="32">
        <f>2*SUM(N36:INDEX(N36:Y36,$A$2))/(SUM(N24:INDEX(N24:Y24,$A$2))*2+M24-INDEX(N24:Y24,$A$2))</f>
        <v>0.22577174235678243</v>
      </c>
      <c r="AA49" s="32">
        <f>2*SUM(N36:P36)/(SUM(N24:P24)*2+M24-P24)</f>
        <v>0.19052593515207522</v>
      </c>
      <c r="AB49" s="32">
        <f>2*SUM(Q36:S36)/(SUM(Q24:S24)*2+P24-S24)</f>
        <v>0.25600551438910907</v>
      </c>
      <c r="AC49" s="32">
        <f>2*SUM(T36:V36)/(SUM(T24:V24)*2+S24-V24)</f>
        <v>0.22244923383580417</v>
      </c>
      <c r="AD49" s="32">
        <f>2*SUM(W36:Y36)/(SUM(W24:Y24)*2+V24-Y24)</f>
        <v>0.21060054508376375</v>
      </c>
      <c r="AE49" s="32">
        <f>2*SUM(B36:INDEX(B36:M36,$A$2))/(SUM(B24:INDEX(B24:M24,$A$2))*2+B24-INDEX(B24:M24,$A$2))</f>
        <v>0.25420261496041979</v>
      </c>
      <c r="AF49" s="32">
        <f>2*SUM(B36:D36)/(B24+SUM(B24:D24)*2-D24)</f>
        <v>0.21519560297445844</v>
      </c>
      <c r="AG49" s="32">
        <f>2*SUM(E36:G36)/(D24+SUM(E24:G24)*2-G24)</f>
        <v>0.28723171265878228</v>
      </c>
      <c r="AH49" s="32">
        <f>2*SUM(H36:INDEX(H36:J36,9-6))/(G24+SUM(H24:INDEX(H24:J24,9-6))*2-INDEX(B24:M24,9))</f>
        <v>0.33055641262984675</v>
      </c>
      <c r="AI49" s="32">
        <f>2*SUM(K36:INDEX(K36:M36,2))/(J24+SUM(K24:INDEX(K24:M24,2))*2-INDEX(B24:M24,11))</f>
        <v>0.33805297744055279</v>
      </c>
      <c r="AJ49" s="32">
        <f t="shared" ref="AJ49" si="210">Z49/AE49-1</f>
        <v>-0.11184335223327324</v>
      </c>
      <c r="AK49" s="32">
        <f t="shared" ref="AK49" si="211">AA49/AF49-1</f>
        <v>-0.11463834521428984</v>
      </c>
      <c r="AL49" s="32">
        <f t="shared" ref="AL49:AN49" si="212">AB49/AG49-1</f>
        <v>-0.10871431284737165</v>
      </c>
      <c r="AM49" s="32">
        <f t="shared" si="212"/>
        <v>-0.32704607946934539</v>
      </c>
      <c r="AN49" s="32">
        <f t="shared" si="212"/>
        <v>-0.37701910902175617</v>
      </c>
      <c r="AO49" s="2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38"/>
      <c r="BB49" s="18"/>
      <c r="BC49" s="18"/>
      <c r="BD49" s="18"/>
      <c r="BE49" s="32">
        <f>2*SUM(AO36:INDEX(AO36:AZ36,A2))/(SUM(AO24:INDEX(AO24:AZ24,A2))*2+Y24-INDEX(AO24:AZ24,A2))</f>
        <v>0.19275332650972365</v>
      </c>
      <c r="BF49" s="124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32"/>
    </row>
    <row r="50" spans="1:76" x14ac:dyDescent="0.25">
      <c r="W50" s="104"/>
      <c r="Y50" s="8">
        <f>Y49/M49</f>
        <v>0.69036719789524614</v>
      </c>
      <c r="BF50" s="124"/>
    </row>
    <row r="51" spans="1:76" s="17" customFormat="1" x14ac:dyDescent="0.25">
      <c r="A51" s="2" t="s">
        <v>12</v>
      </c>
      <c r="B51" s="3">
        <f t="shared" ref="B51:Y51" si="213">B15</f>
        <v>42005</v>
      </c>
      <c r="C51" s="3">
        <f t="shared" si="213"/>
        <v>42036</v>
      </c>
      <c r="D51" s="3">
        <f t="shared" si="213"/>
        <v>42064</v>
      </c>
      <c r="E51" s="3">
        <f t="shared" si="213"/>
        <v>42095</v>
      </c>
      <c r="F51" s="3">
        <f t="shared" si="213"/>
        <v>42125</v>
      </c>
      <c r="G51" s="3">
        <f t="shared" si="213"/>
        <v>42156</v>
      </c>
      <c r="H51" s="3">
        <f t="shared" si="213"/>
        <v>42186</v>
      </c>
      <c r="I51" s="3">
        <f t="shared" si="213"/>
        <v>42217</v>
      </c>
      <c r="J51" s="3">
        <f t="shared" si="213"/>
        <v>42248</v>
      </c>
      <c r="K51" s="3">
        <f t="shared" si="213"/>
        <v>42278</v>
      </c>
      <c r="L51" s="3">
        <f t="shared" si="213"/>
        <v>42309</v>
      </c>
      <c r="M51" s="3">
        <f t="shared" si="213"/>
        <v>42339</v>
      </c>
      <c r="N51" s="3">
        <f t="shared" si="213"/>
        <v>42370</v>
      </c>
      <c r="O51" s="3">
        <f t="shared" si="213"/>
        <v>42401</v>
      </c>
      <c r="P51" s="3">
        <f t="shared" si="213"/>
        <v>42430</v>
      </c>
      <c r="Q51" s="3">
        <f t="shared" si="213"/>
        <v>42461</v>
      </c>
      <c r="R51" s="3">
        <f t="shared" si="213"/>
        <v>42491</v>
      </c>
      <c r="S51" s="3">
        <f t="shared" si="213"/>
        <v>42522</v>
      </c>
      <c r="T51" s="3">
        <f t="shared" si="213"/>
        <v>42552</v>
      </c>
      <c r="U51" s="3">
        <f t="shared" si="213"/>
        <v>42583</v>
      </c>
      <c r="V51" s="3">
        <f t="shared" si="213"/>
        <v>42614</v>
      </c>
      <c r="W51" s="3">
        <f t="shared" si="213"/>
        <v>42644</v>
      </c>
      <c r="X51" s="3">
        <f t="shared" si="213"/>
        <v>42675</v>
      </c>
      <c r="Y51" s="3">
        <f t="shared" si="213"/>
        <v>42705</v>
      </c>
      <c r="Z51" s="29" t="s">
        <v>18</v>
      </c>
      <c r="AA51" s="29" t="s">
        <v>19</v>
      </c>
      <c r="AB51" s="29" t="s">
        <v>20</v>
      </c>
      <c r="AC51" s="29" t="s">
        <v>21</v>
      </c>
      <c r="AD51" s="29" t="s">
        <v>22</v>
      </c>
      <c r="AE51" s="26" t="str">
        <f t="shared" ref="AE51:AI51" si="214">AE27</f>
        <v>YTD 6/15</v>
      </c>
      <c r="AF51" s="26" t="str">
        <f t="shared" si="214"/>
        <v>Q1 '15</v>
      </c>
      <c r="AG51" s="26" t="str">
        <f t="shared" si="214"/>
        <v>Q2 '15</v>
      </c>
      <c r="AH51" s="26" t="str">
        <f t="shared" si="214"/>
        <v>Q3 '15</v>
      </c>
      <c r="AI51" s="26" t="str">
        <f t="shared" si="214"/>
        <v>Q4 '15</v>
      </c>
      <c r="AJ51" s="30" t="s">
        <v>27</v>
      </c>
      <c r="AK51" s="30" t="s">
        <v>29</v>
      </c>
      <c r="AL51" s="30" t="s">
        <v>30</v>
      </c>
      <c r="AM51" s="30" t="s">
        <v>31</v>
      </c>
      <c r="AN51" s="30" t="s">
        <v>32</v>
      </c>
      <c r="AO51" s="108">
        <v>42736</v>
      </c>
      <c r="AP51" s="108">
        <v>42767</v>
      </c>
      <c r="AQ51" s="108">
        <v>42795</v>
      </c>
      <c r="AR51" s="108">
        <v>42826</v>
      </c>
      <c r="AS51" s="108">
        <v>42856</v>
      </c>
      <c r="AT51" s="108">
        <v>42887</v>
      </c>
      <c r="AU51" s="108">
        <v>42917</v>
      </c>
      <c r="AV51" s="108">
        <v>42948</v>
      </c>
      <c r="AW51" s="108">
        <v>42979</v>
      </c>
      <c r="AX51" s="108">
        <v>43009</v>
      </c>
      <c r="AY51" s="108">
        <v>43040</v>
      </c>
      <c r="AZ51" s="108">
        <v>43070</v>
      </c>
      <c r="BA51" s="29" t="s">
        <v>123</v>
      </c>
      <c r="BB51" s="29" t="s">
        <v>124</v>
      </c>
      <c r="BC51" s="29" t="s">
        <v>125</v>
      </c>
      <c r="BD51" s="29" t="s">
        <v>126</v>
      </c>
      <c r="BE51" s="29" t="str">
        <f>"YTD " &amp; A50 &amp;"/17"</f>
        <v>YTD /17</v>
      </c>
      <c r="BF51" s="121">
        <v>42736</v>
      </c>
      <c r="BG51" s="108">
        <v>42767</v>
      </c>
      <c r="BH51" s="108">
        <v>42795</v>
      </c>
      <c r="BI51" s="108">
        <v>42826</v>
      </c>
      <c r="BJ51" s="108">
        <v>42856</v>
      </c>
      <c r="BK51" s="108">
        <v>42887</v>
      </c>
      <c r="BL51" s="108">
        <v>42917</v>
      </c>
      <c r="BM51" s="108">
        <v>42948</v>
      </c>
      <c r="BN51" s="108">
        <v>42979</v>
      </c>
      <c r="BO51" s="108">
        <v>43009</v>
      </c>
      <c r="BP51" s="108">
        <v>43040</v>
      </c>
      <c r="BQ51" s="108">
        <v>43070</v>
      </c>
      <c r="BR51" s="29" t="s">
        <v>127</v>
      </c>
      <c r="BS51" s="29" t="s">
        <v>128</v>
      </c>
      <c r="BT51" s="29" t="s">
        <v>96</v>
      </c>
      <c r="BU51" s="29" t="s">
        <v>129</v>
      </c>
      <c r="BV51" s="112" t="s">
        <v>130</v>
      </c>
    </row>
    <row r="52" spans="1:76" outlineLevel="1" x14ac:dyDescent="0.25">
      <c r="A52" t="s">
        <v>4</v>
      </c>
      <c r="B52">
        <f>'Agency North'!C52+'Agency South'!C52</f>
        <v>82</v>
      </c>
      <c r="C52">
        <f>'Agency North'!D52+'Agency South'!D52</f>
        <v>66</v>
      </c>
      <c r="D52">
        <f>'Agency North'!E52+'Agency South'!E52</f>
        <v>156</v>
      </c>
      <c r="E52">
        <f>'Agency North'!F52+'Agency South'!F52</f>
        <v>169</v>
      </c>
      <c r="F52">
        <f>'Agency North'!G52+'Agency South'!G52</f>
        <v>118.5</v>
      </c>
      <c r="G52">
        <f>'Agency North'!H52+'Agency South'!H52</f>
        <v>147.5</v>
      </c>
      <c r="H52">
        <f>'Agency North'!I52+'Agency South'!I52</f>
        <v>172</v>
      </c>
      <c r="I52">
        <f>'Agency North'!J52+'Agency South'!J52</f>
        <v>93.5</v>
      </c>
      <c r="J52">
        <f>'Agency North'!K52+'Agency South'!K52</f>
        <v>193.5</v>
      </c>
      <c r="K52">
        <f>'Agency North'!L52+'Agency South'!L52</f>
        <v>175.5</v>
      </c>
      <c r="L52">
        <f>'Agency North'!M52+'Agency South'!M52</f>
        <v>178</v>
      </c>
      <c r="M52">
        <f>'Agency North'!N52+'Agency South'!N52</f>
        <v>292.5</v>
      </c>
      <c r="N52">
        <f>'Agency North'!O52+'Agency South'!O52</f>
        <v>64</v>
      </c>
      <c r="O52">
        <f>'Agency North'!P52+'Agency South'!P52</f>
        <v>67</v>
      </c>
      <c r="P52">
        <f>'Agency North'!Q52+'Agency South'!Q52</f>
        <v>164</v>
      </c>
      <c r="Q52">
        <f>'Agency North'!R52+'Agency South'!R52</f>
        <v>177</v>
      </c>
      <c r="R52">
        <f>'Agency North'!S52+'Agency South'!S52</f>
        <v>112</v>
      </c>
      <c r="S52">
        <f>'Agency North'!T52+'Agency South'!T52</f>
        <v>134</v>
      </c>
      <c r="T52">
        <f>'Agency North'!U52+'Agency South'!U52</f>
        <v>110</v>
      </c>
      <c r="U52">
        <f>'Agency North'!V52+'Agency South'!V52</f>
        <v>103.5</v>
      </c>
      <c r="V52">
        <f>'Agency North'!W52+'Agency South'!W52</f>
        <v>146.5</v>
      </c>
      <c r="W52">
        <f>'Agency North'!X52+'Agency South'!X52</f>
        <v>117</v>
      </c>
      <c r="X52">
        <f>'Agency North'!Y52+'Agency South'!Y52</f>
        <v>138.5</v>
      </c>
      <c r="Y52">
        <f>'Agency North'!Z52+'Agency South'!Z52</f>
        <v>216</v>
      </c>
      <c r="Z52" s="22">
        <f>SUM(N52:INDEX(N52:Y52,$A$2))</f>
        <v>718</v>
      </c>
      <c r="AA52" s="22">
        <f>SUM(N52:P52)</f>
        <v>295</v>
      </c>
      <c r="AB52" s="22">
        <f>SUM(Q52:S52)</f>
        <v>423</v>
      </c>
      <c r="AC52" s="22">
        <f>SUM(T52:V52)</f>
        <v>360</v>
      </c>
      <c r="AD52" s="22">
        <f>SUM(W52:Y52)</f>
        <v>471.5</v>
      </c>
      <c r="AE52" s="22">
        <f>SUM(B52                                                               : INDEX(B52:M52,$A$2))</f>
        <v>739</v>
      </c>
      <c r="AF52" s="22">
        <f t="shared" ref="AF52:AF58" si="215">SUM(B52:D52)</f>
        <v>304</v>
      </c>
      <c r="AG52" s="22">
        <f t="shared" ref="AG52:AG58" si="216">SUM(E52:G52)</f>
        <v>435</v>
      </c>
      <c r="AH52" s="22">
        <f>SUM(H52:J52)</f>
        <v>459</v>
      </c>
      <c r="AI52" s="22">
        <f t="shared" ref="AI52:AI58" si="217">SUM(K52:M52)</f>
        <v>646</v>
      </c>
      <c r="AJ52" s="31">
        <f>Z52/AE52-1</f>
        <v>-2.841677943166443E-2</v>
      </c>
      <c r="AK52" s="31">
        <f t="shared" ref="AK52:AK60" si="218">AA52/AF52-1</f>
        <v>-2.960526315789469E-2</v>
      </c>
      <c r="AL52" s="31">
        <f t="shared" ref="AL52:AM60" si="219">AB52/AG52-1</f>
        <v>-2.7586206896551779E-2</v>
      </c>
      <c r="AM52" s="31">
        <f t="shared" si="219"/>
        <v>-0.21568627450980393</v>
      </c>
      <c r="AN52" s="31">
        <f>AD52/SUM(K52:INDEX(K52:M52,MOD($A$2,3)))-1</f>
        <v>-0.27012383900928794</v>
      </c>
      <c r="AO52" s="113">
        <f>'Agency North'!AP52+'Agency South'!AP52</f>
        <v>224</v>
      </c>
      <c r="AP52" s="113">
        <f>'Agency North'!AQ52+'Agency South'!AQ52</f>
        <v>287</v>
      </c>
      <c r="AQ52" s="113">
        <f>'Agency North'!AR52+'Agency South'!AR52</f>
        <v>387</v>
      </c>
      <c r="AR52" s="113">
        <f>'Agency North'!AS52+'Agency South'!AS52</f>
        <v>341</v>
      </c>
      <c r="AS52" s="113">
        <f>'Agency North'!AT52+'Agency South'!AT52</f>
        <v>353</v>
      </c>
      <c r="AT52" s="113">
        <f>'Agency North'!AU52+'Agency South'!AU52</f>
        <v>390.5</v>
      </c>
      <c r="AU52" s="113">
        <f>'Agency North'!AV52+'Agency South'!AV52</f>
        <v>0</v>
      </c>
      <c r="AV52" s="113">
        <f>'Agency North'!AW52+'Agency South'!AW52</f>
        <v>0</v>
      </c>
      <c r="AW52" s="113">
        <f>'Agency North'!AX52+'Agency South'!AX52</f>
        <v>0</v>
      </c>
      <c r="AX52" s="113">
        <f>'Agency North'!AY52+'Agency South'!AY52</f>
        <v>0</v>
      </c>
      <c r="AY52" s="113">
        <f>'Agency North'!AZ52+'Agency South'!AZ52</f>
        <v>0</v>
      </c>
      <c r="AZ52" s="113">
        <f>'Agency North'!BA52+'Agency South'!BA52</f>
        <v>0</v>
      </c>
      <c r="BA52" s="110">
        <f>SUM(AO52:INDEX(AO52:AQ52,IF($A$2&lt;3,$A$2,3)))</f>
        <v>898</v>
      </c>
      <c r="BB52" s="110">
        <f>SUM(AR52:INDEX(AR52:AT52,IF(AND($A$2&gt;3,A50&lt;7),$A$2-3,0)))</f>
        <v>1084.5</v>
      </c>
      <c r="BC52" s="110">
        <f>SUM(AU52:INDEX(AU52:AW52,IF(AND($A$2&gt;6,$A$2&lt;10),$A$2-6,0)))</f>
        <v>0</v>
      </c>
      <c r="BD52" s="110">
        <f>SUM(AX52:INDEX(AX52:AZ52,IF($A$2&gt;9,$A$2-9,0)))</f>
        <v>0</v>
      </c>
      <c r="BE52" s="110">
        <f>SUM($AO52:INDEX(AO52:AZ52,$A$2))</f>
        <v>1982.5</v>
      </c>
      <c r="BF52" s="122">
        <f t="shared" ref="BF52:BQ60" si="220">AO52/N52</f>
        <v>3.5</v>
      </c>
      <c r="BG52" s="111">
        <f t="shared" si="220"/>
        <v>4.2835820895522385</v>
      </c>
      <c r="BH52" s="111">
        <f t="shared" si="220"/>
        <v>2.3597560975609757</v>
      </c>
      <c r="BI52" s="111">
        <f t="shared" si="220"/>
        <v>1.9265536723163841</v>
      </c>
      <c r="BJ52" s="111">
        <f t="shared" si="220"/>
        <v>3.1517857142857144</v>
      </c>
      <c r="BK52" s="111">
        <f t="shared" si="220"/>
        <v>2.9141791044776117</v>
      </c>
      <c r="BL52" s="111">
        <f t="shared" si="220"/>
        <v>0</v>
      </c>
      <c r="BM52" s="111">
        <f t="shared" si="220"/>
        <v>0</v>
      </c>
      <c r="BN52" s="111">
        <f t="shared" si="220"/>
        <v>0</v>
      </c>
      <c r="BO52" s="111">
        <f t="shared" si="220"/>
        <v>0</v>
      </c>
      <c r="BP52" s="111">
        <f t="shared" si="220"/>
        <v>0</v>
      </c>
      <c r="BQ52" s="111">
        <f t="shared" si="220"/>
        <v>0</v>
      </c>
      <c r="BR52" s="111">
        <f>BA52/SUM(N52:INDEX(N52:P52,IF($A$2&lt;3,$A$2,3)))</f>
        <v>3.0440677966101695</v>
      </c>
      <c r="BS52" s="111">
        <f>BB52/SUM(Q52:INDEX(Q52:S52,IF($A$2&lt;7,$A$2-3,3)))</f>
        <v>2.5638297872340425</v>
      </c>
      <c r="BT52" s="111">
        <f t="shared" ref="BT52:BU60" si="221">BC52/AC52</f>
        <v>0</v>
      </c>
      <c r="BU52" s="111">
        <f t="shared" si="221"/>
        <v>0</v>
      </c>
      <c r="BV52" s="111">
        <f t="shared" ref="BV52:BV60" si="222">BE52/Z52</f>
        <v>2.7611420612813369</v>
      </c>
    </row>
    <row r="53" spans="1:76" outlineLevel="1" x14ac:dyDescent="0.25">
      <c r="A53" t="s">
        <v>5</v>
      </c>
      <c r="B53">
        <f>'Agency North'!C53+'Agency South'!C53</f>
        <v>154</v>
      </c>
      <c r="C53">
        <f>'Agency North'!D53+'Agency South'!D53</f>
        <v>85</v>
      </c>
      <c r="D53">
        <f>'Agency North'!E53+'Agency South'!E53</f>
        <v>199</v>
      </c>
      <c r="E53">
        <f>'Agency North'!F53+'Agency South'!F53</f>
        <v>240</v>
      </c>
      <c r="F53">
        <f>'Agency North'!G53+'Agency South'!G53</f>
        <v>196.5</v>
      </c>
      <c r="G53">
        <f>'Agency North'!H53+'Agency South'!H53</f>
        <v>273</v>
      </c>
      <c r="H53">
        <f>'Agency North'!I53+'Agency South'!I53</f>
        <v>350</v>
      </c>
      <c r="I53">
        <f>'Agency North'!J53+'Agency South'!J53</f>
        <v>227</v>
      </c>
      <c r="J53">
        <f>'Agency North'!K53+'Agency South'!K53</f>
        <v>406</v>
      </c>
      <c r="K53">
        <f>'Agency North'!L53+'Agency South'!L53</f>
        <v>269</v>
      </c>
      <c r="L53">
        <f>'Agency North'!M53+'Agency South'!M53</f>
        <v>631</v>
      </c>
      <c r="M53">
        <f>'Agency North'!N53+'Agency South'!N53</f>
        <v>524</v>
      </c>
      <c r="N53">
        <f>'Agency North'!O53+'Agency South'!O53</f>
        <v>82</v>
      </c>
      <c r="O53">
        <f>'Agency North'!P53+'Agency South'!P53</f>
        <v>82</v>
      </c>
      <c r="P53">
        <f>'Agency North'!Q53+'Agency South'!Q53</f>
        <v>536</v>
      </c>
      <c r="Q53">
        <f>'Agency North'!R53+'Agency South'!R53</f>
        <v>351</v>
      </c>
      <c r="R53">
        <f>'Agency North'!S53+'Agency South'!S53</f>
        <v>406</v>
      </c>
      <c r="S53">
        <f>'Agency North'!T53+'Agency South'!T53</f>
        <v>955</v>
      </c>
      <c r="T53">
        <f>'Agency North'!U53+'Agency South'!U53</f>
        <v>503</v>
      </c>
      <c r="U53">
        <f>'Agency North'!V53+'Agency South'!V53</f>
        <v>579</v>
      </c>
      <c r="V53">
        <f>'Agency North'!W53+'Agency South'!W53</f>
        <v>953.5</v>
      </c>
      <c r="W53">
        <f>'Agency North'!X53+'Agency South'!X53</f>
        <v>636.5</v>
      </c>
      <c r="X53">
        <f>'Agency North'!Y53+'Agency South'!Y53</f>
        <v>738</v>
      </c>
      <c r="Y53">
        <f>'Agency North'!Z53+'Agency South'!Z53</f>
        <v>1430</v>
      </c>
      <c r="Z53" s="22">
        <f>SUM(N53:INDEX(N53:Y53,$A$2))</f>
        <v>2412</v>
      </c>
      <c r="AA53" s="22">
        <f t="shared" ref="AA53:AA58" si="223">SUM(N53:P53)</f>
        <v>700</v>
      </c>
      <c r="AB53" s="22">
        <f t="shared" ref="AB53:AB58" si="224">SUM(Q53:S53)</f>
        <v>1712</v>
      </c>
      <c r="AC53" s="22">
        <f t="shared" ref="AC53:AC58" si="225">SUM(T53:V53)</f>
        <v>2035.5</v>
      </c>
      <c r="AD53" s="22">
        <f t="shared" ref="AD53:AD58" si="226">SUM(W53:Y53)</f>
        <v>2804.5</v>
      </c>
      <c r="AE53" s="22">
        <f>SUM(B53                                                               : INDEX(B53:M53,$A$2))</f>
        <v>1147.5</v>
      </c>
      <c r="AF53" s="22">
        <f t="shared" si="215"/>
        <v>438</v>
      </c>
      <c r="AG53" s="22">
        <f t="shared" si="216"/>
        <v>709.5</v>
      </c>
      <c r="AH53" s="22">
        <f t="shared" ref="AH53:AH58" si="227">SUM(H53:J53)</f>
        <v>983</v>
      </c>
      <c r="AI53" s="22">
        <f t="shared" si="217"/>
        <v>1424</v>
      </c>
      <c r="AJ53" s="31">
        <f t="shared" ref="AJ53:AJ60" si="228">Z53/AE53-1</f>
        <v>1.1019607843137256</v>
      </c>
      <c r="AK53" s="31">
        <f t="shared" si="218"/>
        <v>0.59817351598173518</v>
      </c>
      <c r="AL53" s="31">
        <f t="shared" si="219"/>
        <v>1.4129668780831572</v>
      </c>
      <c r="AM53" s="31">
        <f t="shared" si="219"/>
        <v>1.0707019328585963</v>
      </c>
      <c r="AN53" s="31">
        <f>AD53/SUM(K53:INDEX(K53:M53,MOD($A$2,3)))-1</f>
        <v>0.9694522471910112</v>
      </c>
      <c r="AO53" s="113">
        <f>'Agency North'!AP53+'Agency South'!AP53</f>
        <v>285</v>
      </c>
      <c r="AP53" s="113">
        <f>'Agency North'!AQ53+'Agency South'!AQ53</f>
        <v>426</v>
      </c>
      <c r="AQ53" s="113">
        <f>'Agency North'!AR53+'Agency South'!AR53</f>
        <v>986</v>
      </c>
      <c r="AR53" s="113">
        <f>'Agency North'!AS53+'Agency South'!AS53</f>
        <v>723</v>
      </c>
      <c r="AS53" s="113">
        <f>'Agency North'!AT53+'Agency South'!AT53</f>
        <v>676.5</v>
      </c>
      <c r="AT53" s="113">
        <f>'Agency North'!AU53+'Agency South'!AU53</f>
        <v>1390</v>
      </c>
      <c r="AU53" s="113">
        <f>'Agency North'!AV53+'Agency South'!AV53</f>
        <v>0</v>
      </c>
      <c r="AV53" s="113">
        <f>'Agency North'!AW53+'Agency South'!AW53</f>
        <v>0</v>
      </c>
      <c r="AW53" s="113">
        <f>'Agency North'!AX53+'Agency South'!AX53</f>
        <v>0</v>
      </c>
      <c r="AX53" s="113">
        <f>'Agency North'!AY53+'Agency South'!AY53</f>
        <v>0</v>
      </c>
      <c r="AY53" s="113">
        <f>'Agency North'!AZ53+'Agency South'!AZ53</f>
        <v>0</v>
      </c>
      <c r="AZ53" s="113">
        <f>'Agency North'!BA53+'Agency South'!BA53</f>
        <v>0</v>
      </c>
      <c r="BA53" s="110">
        <f>SUM(AO53:INDEX(AO53:AQ53,IF($A$2&lt;3,$A$2,3)))</f>
        <v>1697</v>
      </c>
      <c r="BB53" s="110">
        <f>SUM(AR53:INDEX(AR53:AT53,IF(AND($A$2&gt;3,A51&lt;7),$A$2-3,0)))</f>
        <v>2789.5</v>
      </c>
      <c r="BC53" s="110">
        <f>SUM(AU53:INDEX(AU53:AW53,IF(AND($A$2&gt;6,$A$2&lt;10),$A$2-6,0)))</f>
        <v>0</v>
      </c>
      <c r="BD53" s="110">
        <f>SUM(AX53:INDEX(AX53:AZ53,IF($A$2&gt;9,$A$2-9,0)))</f>
        <v>0</v>
      </c>
      <c r="BE53" s="110">
        <f>SUM($AO53:INDEX(AO53:AZ53,$A$2))</f>
        <v>4486.5</v>
      </c>
      <c r="BF53" s="122">
        <f t="shared" si="220"/>
        <v>3.475609756097561</v>
      </c>
      <c r="BG53" s="111">
        <f t="shared" si="220"/>
        <v>5.1951219512195124</v>
      </c>
      <c r="BH53" s="111">
        <f t="shared" si="220"/>
        <v>1.8395522388059702</v>
      </c>
      <c r="BI53" s="111">
        <f t="shared" si="220"/>
        <v>2.0598290598290596</v>
      </c>
      <c r="BJ53" s="111">
        <f t="shared" si="220"/>
        <v>1.666256157635468</v>
      </c>
      <c r="BK53" s="111">
        <f t="shared" si="220"/>
        <v>1.455497382198953</v>
      </c>
      <c r="BL53" s="111">
        <f t="shared" si="220"/>
        <v>0</v>
      </c>
      <c r="BM53" s="111">
        <f t="shared" si="220"/>
        <v>0</v>
      </c>
      <c r="BN53" s="111">
        <f t="shared" si="220"/>
        <v>0</v>
      </c>
      <c r="BO53" s="111">
        <f t="shared" si="220"/>
        <v>0</v>
      </c>
      <c r="BP53" s="111">
        <f t="shared" si="220"/>
        <v>0</v>
      </c>
      <c r="BQ53" s="111">
        <f t="shared" si="220"/>
        <v>0</v>
      </c>
      <c r="BR53" s="111">
        <f>BA53/SUM(N53:INDEX(N53:P53,IF($A$2&lt;3,$A$2,3)))</f>
        <v>2.4242857142857144</v>
      </c>
      <c r="BS53" s="111">
        <f>BB53/SUM(Q53:INDEX(Q53:S53,IF($A$2&lt;7,$A$2-3,3)))</f>
        <v>1.6293808411214954</v>
      </c>
      <c r="BT53" s="111">
        <f t="shared" si="221"/>
        <v>0</v>
      </c>
      <c r="BU53" s="111">
        <f t="shared" si="221"/>
        <v>0</v>
      </c>
      <c r="BV53" s="111">
        <f t="shared" si="222"/>
        <v>1.8600746268656716</v>
      </c>
    </row>
    <row r="54" spans="1:76" outlineLevel="1" x14ac:dyDescent="0.25">
      <c r="A54" t="s">
        <v>6</v>
      </c>
      <c r="B54">
        <f>'Agency North'!C54+'Agency South'!C54</f>
        <v>143</v>
      </c>
      <c r="C54">
        <f>'Agency North'!D54+'Agency South'!D54</f>
        <v>130</v>
      </c>
      <c r="D54">
        <f>'Agency North'!E54+'Agency South'!E54</f>
        <v>117</v>
      </c>
      <c r="E54">
        <f>'Agency North'!F54+'Agency South'!F54</f>
        <v>198</v>
      </c>
      <c r="F54">
        <f>'Agency North'!G54+'Agency South'!G54</f>
        <v>236.5</v>
      </c>
      <c r="G54">
        <f>'Agency North'!H54+'Agency South'!H54</f>
        <v>219</v>
      </c>
      <c r="H54">
        <f>'Agency North'!I54+'Agency South'!I54</f>
        <v>241</v>
      </c>
      <c r="I54">
        <f>'Agency North'!J54+'Agency South'!J54</f>
        <v>176</v>
      </c>
      <c r="J54">
        <f>'Agency North'!K54+'Agency South'!K54</f>
        <v>299.5</v>
      </c>
      <c r="K54">
        <f>'Agency North'!L54+'Agency South'!L54</f>
        <v>288</v>
      </c>
      <c r="L54">
        <f>'Agency North'!M54+'Agency South'!M54</f>
        <v>231</v>
      </c>
      <c r="M54">
        <f>'Agency North'!N54+'Agency South'!N54</f>
        <v>613.5</v>
      </c>
      <c r="N54">
        <f>'Agency North'!O54+'Agency South'!O54</f>
        <v>135</v>
      </c>
      <c r="O54">
        <f>'Agency North'!P54+'Agency South'!P54</f>
        <v>82</v>
      </c>
      <c r="P54">
        <f>'Agency North'!Q54+'Agency South'!Q54</f>
        <v>90</v>
      </c>
      <c r="Q54">
        <f>'Agency North'!R54+'Agency South'!R54</f>
        <v>250</v>
      </c>
      <c r="R54">
        <f>'Agency North'!S54+'Agency South'!S54</f>
        <v>256</v>
      </c>
      <c r="S54">
        <f>'Agency North'!T54+'Agency South'!T54</f>
        <v>433.5</v>
      </c>
      <c r="T54">
        <f>'Agency North'!U54+'Agency South'!U54</f>
        <v>399</v>
      </c>
      <c r="U54">
        <f>'Agency North'!V54+'Agency South'!V54</f>
        <v>337</v>
      </c>
      <c r="V54">
        <f>'Agency North'!W54+'Agency South'!W54</f>
        <v>559</v>
      </c>
      <c r="W54">
        <f>'Agency North'!X54+'Agency South'!X54</f>
        <v>435.5</v>
      </c>
      <c r="X54">
        <f>'Agency North'!Y54+'Agency South'!Y54</f>
        <v>534.5</v>
      </c>
      <c r="Y54">
        <f>'Agency North'!Z54+'Agency South'!Z54</f>
        <v>679</v>
      </c>
      <c r="Z54" s="22">
        <f>SUM(N54:INDEX(N54:Y54,$A$2))</f>
        <v>1246.5</v>
      </c>
      <c r="AA54" s="22">
        <f t="shared" si="223"/>
        <v>307</v>
      </c>
      <c r="AB54" s="22">
        <f t="shared" si="224"/>
        <v>939.5</v>
      </c>
      <c r="AC54" s="22">
        <f t="shared" si="225"/>
        <v>1295</v>
      </c>
      <c r="AD54" s="22">
        <f t="shared" si="226"/>
        <v>1649</v>
      </c>
      <c r="AE54" s="22">
        <f>SUM(B54                                                               : INDEX(B54:M54,$A$2))</f>
        <v>1043.5</v>
      </c>
      <c r="AF54" s="22">
        <f t="shared" si="215"/>
        <v>390</v>
      </c>
      <c r="AG54" s="22">
        <f t="shared" si="216"/>
        <v>653.5</v>
      </c>
      <c r="AH54" s="22">
        <f t="shared" si="227"/>
        <v>716.5</v>
      </c>
      <c r="AI54" s="22">
        <f t="shared" si="217"/>
        <v>1132.5</v>
      </c>
      <c r="AJ54" s="31">
        <f t="shared" si="228"/>
        <v>0.19453761379971257</v>
      </c>
      <c r="AK54" s="31">
        <f t="shared" si="218"/>
        <v>-0.21282051282051284</v>
      </c>
      <c r="AL54" s="31">
        <f t="shared" si="219"/>
        <v>0.43764345830145368</v>
      </c>
      <c r="AM54" s="31">
        <f t="shared" si="219"/>
        <v>0.80739706908583386</v>
      </c>
      <c r="AN54" s="31">
        <f>AD54/SUM(K54:INDEX(K54:M54,MOD($A$2,3)))-1</f>
        <v>0.45607064017660037</v>
      </c>
      <c r="AO54" s="113">
        <f>'Agency North'!AP54+'Agency South'!AP54</f>
        <v>272</v>
      </c>
      <c r="AP54" s="113">
        <f>'Agency North'!AQ54+'Agency South'!AQ54</f>
        <v>185</v>
      </c>
      <c r="AQ54" s="113">
        <f>'Agency North'!AR54+'Agency South'!AR54</f>
        <v>482</v>
      </c>
      <c r="AR54" s="113">
        <f>'Agency North'!AS54+'Agency South'!AS54</f>
        <v>441</v>
      </c>
      <c r="AS54" s="113">
        <f>'Agency North'!AT54+'Agency South'!AT54</f>
        <v>357</v>
      </c>
      <c r="AT54" s="113">
        <f>'Agency North'!AU54+'Agency South'!AU54</f>
        <v>303.5</v>
      </c>
      <c r="AU54" s="113">
        <f>'Agency North'!AV54+'Agency South'!AV54</f>
        <v>0</v>
      </c>
      <c r="AV54" s="113">
        <f>'Agency North'!AW54+'Agency South'!AW54</f>
        <v>0</v>
      </c>
      <c r="AW54" s="113">
        <f>'Agency North'!AX54+'Agency South'!AX54</f>
        <v>0</v>
      </c>
      <c r="AX54" s="113">
        <f>'Agency North'!AY54+'Agency South'!AY54</f>
        <v>0</v>
      </c>
      <c r="AY54" s="113">
        <f>'Agency North'!AZ54+'Agency South'!AZ54</f>
        <v>0</v>
      </c>
      <c r="AZ54" s="113">
        <f>'Agency North'!BA54+'Agency South'!BA54</f>
        <v>0</v>
      </c>
      <c r="BA54" s="110">
        <f>SUM(AO54:INDEX(AO54:AQ54,IF($A$2&lt;3,$A$2,3)))</f>
        <v>939</v>
      </c>
      <c r="BB54" s="110">
        <f>SUM(AR54:INDEX(AR54:AT54,IF(AND($A$2&gt;3,A52&lt;7),$A$2-3,0)))</f>
        <v>1101.5</v>
      </c>
      <c r="BC54" s="110">
        <f>SUM(AU54:INDEX(AU54:AW54,IF(AND($A$2&gt;6,$A$2&lt;10),$A$2-6,0)))</f>
        <v>0</v>
      </c>
      <c r="BD54" s="110">
        <f>SUM(AX54:INDEX(AX54:AZ54,IF($A$2&gt;9,$A$2-9,0)))</f>
        <v>0</v>
      </c>
      <c r="BE54" s="110">
        <f>SUM($AO54:INDEX(AO54:AZ54,$A$2))</f>
        <v>2040.5</v>
      </c>
      <c r="BF54" s="122">
        <f t="shared" si="220"/>
        <v>2.0148148148148146</v>
      </c>
      <c r="BG54" s="111">
        <f t="shared" si="220"/>
        <v>2.2560975609756095</v>
      </c>
      <c r="BH54" s="111">
        <f t="shared" si="220"/>
        <v>5.3555555555555552</v>
      </c>
      <c r="BI54" s="111">
        <f t="shared" si="220"/>
        <v>1.764</v>
      </c>
      <c r="BJ54" s="111">
        <f t="shared" si="220"/>
        <v>1.39453125</v>
      </c>
      <c r="BK54" s="111">
        <f t="shared" si="220"/>
        <v>0.70011534025374855</v>
      </c>
      <c r="BL54" s="111">
        <f t="shared" si="220"/>
        <v>0</v>
      </c>
      <c r="BM54" s="111">
        <f t="shared" si="220"/>
        <v>0</v>
      </c>
      <c r="BN54" s="111">
        <f t="shared" si="220"/>
        <v>0</v>
      </c>
      <c r="BO54" s="111">
        <f t="shared" si="220"/>
        <v>0</v>
      </c>
      <c r="BP54" s="111">
        <f t="shared" si="220"/>
        <v>0</v>
      </c>
      <c r="BQ54" s="111">
        <f t="shared" si="220"/>
        <v>0</v>
      </c>
      <c r="BR54" s="111">
        <f>BA54/SUM(N54:INDEX(N54:P54,IF($A$2&lt;3,$A$2,3)))</f>
        <v>3.0586319218241043</v>
      </c>
      <c r="BS54" s="111">
        <f>BB54/SUM(Q54:INDEX(Q54:S54,IF($A$2&lt;7,$A$2-3,3)))</f>
        <v>1.1724321447578498</v>
      </c>
      <c r="BT54" s="111">
        <f t="shared" si="221"/>
        <v>0</v>
      </c>
      <c r="BU54" s="111">
        <f t="shared" si="221"/>
        <v>0</v>
      </c>
      <c r="BV54" s="111">
        <f t="shared" si="222"/>
        <v>1.6369835539510629</v>
      </c>
    </row>
    <row r="55" spans="1:76" outlineLevel="1" x14ac:dyDescent="0.25">
      <c r="A55" t="s">
        <v>7</v>
      </c>
      <c r="B55">
        <f>'Agency North'!C55+'Agency South'!C55</f>
        <v>157</v>
      </c>
      <c r="C55">
        <f>'Agency North'!D55+'Agency South'!D55</f>
        <v>151</v>
      </c>
      <c r="D55">
        <f>'Agency North'!E55+'Agency South'!E55</f>
        <v>242</v>
      </c>
      <c r="E55">
        <f>'Agency North'!F55+'Agency South'!F55</f>
        <v>159</v>
      </c>
      <c r="F55">
        <f>'Agency North'!G55+'Agency South'!G55</f>
        <v>173.5</v>
      </c>
      <c r="G55">
        <f>'Agency North'!H55+'Agency South'!H55</f>
        <v>346.5</v>
      </c>
      <c r="H55">
        <f>'Agency North'!I55+'Agency South'!I55</f>
        <v>323</v>
      </c>
      <c r="I55">
        <f>'Agency North'!J55+'Agency South'!J55</f>
        <v>189</v>
      </c>
      <c r="J55">
        <f>'Agency North'!K55+'Agency South'!K55</f>
        <v>391</v>
      </c>
      <c r="K55">
        <f>'Agency North'!L55+'Agency South'!L55</f>
        <v>287</v>
      </c>
      <c r="L55">
        <f>'Agency North'!M55+'Agency South'!M55</f>
        <v>508</v>
      </c>
      <c r="M55">
        <f>'Agency North'!N55+'Agency South'!N55</f>
        <v>469.5</v>
      </c>
      <c r="N55">
        <f>'Agency North'!O55+'Agency South'!O55</f>
        <v>180.5</v>
      </c>
      <c r="O55">
        <f>'Agency North'!P55+'Agency South'!P55</f>
        <v>227</v>
      </c>
      <c r="P55">
        <f>'Agency North'!Q55+'Agency South'!Q55</f>
        <v>286</v>
      </c>
      <c r="Q55">
        <f>'Agency North'!R55+'Agency South'!R55</f>
        <v>128</v>
      </c>
      <c r="R55">
        <f>'Agency North'!S55+'Agency South'!S55</f>
        <v>263</v>
      </c>
      <c r="S55">
        <f>'Agency North'!T55+'Agency South'!T55</f>
        <v>426.5</v>
      </c>
      <c r="T55">
        <f>'Agency North'!U55+'Agency South'!U55</f>
        <v>320</v>
      </c>
      <c r="U55">
        <f>'Agency North'!V55+'Agency South'!V55</f>
        <v>454</v>
      </c>
      <c r="V55">
        <f>'Agency North'!W55+'Agency South'!W55</f>
        <v>608</v>
      </c>
      <c r="W55">
        <f>'Agency North'!X55+'Agency South'!X55</f>
        <v>356</v>
      </c>
      <c r="X55">
        <f>'Agency North'!Y55+'Agency South'!Y55</f>
        <v>561</v>
      </c>
      <c r="Y55">
        <f>'Agency North'!Z55+'Agency South'!Z55</f>
        <v>1024.5</v>
      </c>
      <c r="Z55" s="22">
        <f>SUM(N55:INDEX(N55:Y55,$A$2))</f>
        <v>1511</v>
      </c>
      <c r="AA55" s="22">
        <f t="shared" si="223"/>
        <v>693.5</v>
      </c>
      <c r="AB55" s="22">
        <f t="shared" si="224"/>
        <v>817.5</v>
      </c>
      <c r="AC55" s="22">
        <f t="shared" si="225"/>
        <v>1382</v>
      </c>
      <c r="AD55" s="22">
        <f t="shared" si="226"/>
        <v>1941.5</v>
      </c>
      <c r="AE55" s="22">
        <f>SUM(B55                                                               : INDEX(B55:M55,$A$2))</f>
        <v>1229</v>
      </c>
      <c r="AF55" s="22">
        <f t="shared" si="215"/>
        <v>550</v>
      </c>
      <c r="AG55" s="22">
        <f t="shared" si="216"/>
        <v>679</v>
      </c>
      <c r="AH55" s="22">
        <f t="shared" si="227"/>
        <v>903</v>
      </c>
      <c r="AI55" s="22">
        <f t="shared" si="217"/>
        <v>1264.5</v>
      </c>
      <c r="AJ55" s="31">
        <f t="shared" si="228"/>
        <v>0.22945484133441818</v>
      </c>
      <c r="AK55" s="31">
        <f t="shared" si="218"/>
        <v>0.26090909090909098</v>
      </c>
      <c r="AL55" s="31">
        <f t="shared" si="219"/>
        <v>0.20397643593519876</v>
      </c>
      <c r="AM55" s="31">
        <f t="shared" si="219"/>
        <v>0.53045404208194902</v>
      </c>
      <c r="AN55" s="31">
        <f>AD55/SUM(K55:INDEX(K55:M55,MOD($A$2,3)))-1</f>
        <v>0.53538948200869907</v>
      </c>
      <c r="AO55" s="113">
        <f>'Agency North'!AP55+'Agency South'!AP55</f>
        <v>412.5</v>
      </c>
      <c r="AP55" s="113">
        <f>'Agency North'!AQ55+'Agency South'!AQ55</f>
        <v>625</v>
      </c>
      <c r="AQ55" s="113">
        <f>'Agency North'!AR55+'Agency South'!AR55</f>
        <v>475</v>
      </c>
      <c r="AR55" s="113">
        <f>'Agency North'!AS55+'Agency South'!AS55</f>
        <v>363</v>
      </c>
      <c r="AS55" s="113">
        <f>'Agency North'!AT55+'Agency South'!AT55</f>
        <v>453</v>
      </c>
      <c r="AT55" s="113">
        <f>'Agency North'!AU55+'Agency South'!AU55</f>
        <v>436</v>
      </c>
      <c r="AU55" s="113">
        <f>'Agency North'!AV55+'Agency South'!AV55</f>
        <v>0</v>
      </c>
      <c r="AV55" s="113">
        <f>'Agency North'!AW55+'Agency South'!AW55</f>
        <v>0</v>
      </c>
      <c r="AW55" s="113">
        <f>'Agency North'!AX55+'Agency South'!AX55</f>
        <v>0</v>
      </c>
      <c r="AX55" s="113">
        <f>'Agency North'!AY55+'Agency South'!AY55</f>
        <v>0</v>
      </c>
      <c r="AY55" s="113">
        <f>'Agency North'!AZ55+'Agency South'!AZ55</f>
        <v>0</v>
      </c>
      <c r="AZ55" s="113">
        <f>'Agency North'!BA55+'Agency South'!BA55</f>
        <v>0</v>
      </c>
      <c r="BA55" s="110">
        <f>SUM(AO55:INDEX(AO55:AQ55,IF($A$2&lt;3,$A$2,3)))</f>
        <v>1512.5</v>
      </c>
      <c r="BB55" s="110">
        <f>SUM(AR55:INDEX(AR55:AT55,IF(AND($A$2&gt;3,A53&lt;7),$A$2-3,0)))</f>
        <v>1252</v>
      </c>
      <c r="BC55" s="110">
        <f>SUM(AU55:INDEX(AU55:AW55,IF(AND($A$2&gt;6,$A$2&lt;10),$A$2-6,0)))</f>
        <v>0</v>
      </c>
      <c r="BD55" s="110">
        <f>SUM(AX55:INDEX(AX55:AZ55,IF($A$2&gt;9,$A$2-9,0)))</f>
        <v>0</v>
      </c>
      <c r="BE55" s="110">
        <f>SUM($AO55:INDEX(AO55:AZ55,$A$2))</f>
        <v>2764.5</v>
      </c>
      <c r="BF55" s="122">
        <f t="shared" si="220"/>
        <v>2.2853185595567869</v>
      </c>
      <c r="BG55" s="111">
        <f t="shared" si="220"/>
        <v>2.7533039647577091</v>
      </c>
      <c r="BH55" s="111">
        <f t="shared" si="220"/>
        <v>1.6608391608391608</v>
      </c>
      <c r="BI55" s="111">
        <f t="shared" si="220"/>
        <v>2.8359375</v>
      </c>
      <c r="BJ55" s="111">
        <f t="shared" si="220"/>
        <v>1.7224334600760456</v>
      </c>
      <c r="BK55" s="111">
        <f t="shared" si="220"/>
        <v>1.022274325908558</v>
      </c>
      <c r="BL55" s="111">
        <f t="shared" si="220"/>
        <v>0</v>
      </c>
      <c r="BM55" s="111">
        <f t="shared" si="220"/>
        <v>0</v>
      </c>
      <c r="BN55" s="111">
        <f t="shared" si="220"/>
        <v>0</v>
      </c>
      <c r="BO55" s="111">
        <f t="shared" si="220"/>
        <v>0</v>
      </c>
      <c r="BP55" s="111">
        <f t="shared" si="220"/>
        <v>0</v>
      </c>
      <c r="BQ55" s="111">
        <f t="shared" si="220"/>
        <v>0</v>
      </c>
      <c r="BR55" s="111">
        <f>BA55/SUM(N55:INDEX(N55:P55,IF($A$2&lt;3,$A$2,3)))</f>
        <v>2.1809661139149243</v>
      </c>
      <c r="BS55" s="111">
        <f>BB55/SUM(Q55:INDEX(Q55:S55,IF($A$2&lt;7,$A$2-3,3)))</f>
        <v>1.5314984709480122</v>
      </c>
      <c r="BT55" s="111">
        <f t="shared" si="221"/>
        <v>0</v>
      </c>
      <c r="BU55" s="111">
        <f t="shared" si="221"/>
        <v>0</v>
      </c>
      <c r="BV55" s="111">
        <f t="shared" si="222"/>
        <v>1.829583057577763</v>
      </c>
    </row>
    <row r="56" spans="1:76" outlineLevel="1" x14ac:dyDescent="0.25">
      <c r="A56" t="s">
        <v>8</v>
      </c>
      <c r="B56">
        <f>'Agency North'!C56+'Agency South'!C56</f>
        <v>90</v>
      </c>
      <c r="C56">
        <f>'Agency North'!D56+'Agency South'!D56</f>
        <v>77</v>
      </c>
      <c r="D56">
        <f>'Agency North'!E56+'Agency South'!E56</f>
        <v>160</v>
      </c>
      <c r="E56">
        <f>'Agency North'!F56+'Agency South'!F56</f>
        <v>209</v>
      </c>
      <c r="F56">
        <f>'Agency North'!G56+'Agency South'!G56</f>
        <v>226</v>
      </c>
      <c r="G56">
        <f>'Agency North'!H56+'Agency South'!H56</f>
        <v>177</v>
      </c>
      <c r="H56">
        <f>'Agency North'!I56+'Agency South'!I56</f>
        <v>168</v>
      </c>
      <c r="I56">
        <f>'Agency North'!J56+'Agency South'!J56</f>
        <v>178</v>
      </c>
      <c r="J56">
        <f>'Agency North'!K56+'Agency South'!K56</f>
        <v>323</v>
      </c>
      <c r="K56">
        <f>'Agency North'!L56+'Agency South'!L56</f>
        <v>235</v>
      </c>
      <c r="L56">
        <f>'Agency North'!M56+'Agency South'!M56</f>
        <v>389</v>
      </c>
      <c r="M56">
        <f>'Agency North'!N56+'Agency South'!N56</f>
        <v>406</v>
      </c>
      <c r="N56">
        <f>'Agency North'!O56+'Agency South'!O56</f>
        <v>150.5</v>
      </c>
      <c r="O56">
        <f>'Agency North'!P56+'Agency South'!P56</f>
        <v>144</v>
      </c>
      <c r="P56">
        <f>'Agency North'!Q56+'Agency South'!Q56</f>
        <v>396</v>
      </c>
      <c r="Q56">
        <f>'Agency North'!R56+'Agency South'!R56</f>
        <v>269</v>
      </c>
      <c r="R56">
        <f>'Agency North'!S56+'Agency South'!S56</f>
        <v>183</v>
      </c>
      <c r="S56">
        <f>'Agency North'!T56+'Agency South'!T56</f>
        <v>172</v>
      </c>
      <c r="T56">
        <f>'Agency North'!U56+'Agency South'!U56</f>
        <v>165</v>
      </c>
      <c r="U56">
        <f>'Agency North'!V56+'Agency South'!V56</f>
        <v>226</v>
      </c>
      <c r="V56">
        <f>'Agency North'!W56+'Agency South'!W56</f>
        <v>328.5</v>
      </c>
      <c r="W56">
        <f>'Agency North'!X56+'Agency South'!X56</f>
        <v>327.5</v>
      </c>
      <c r="X56">
        <f>'Agency North'!Y56+'Agency South'!Y56</f>
        <v>312.5</v>
      </c>
      <c r="Y56">
        <f>'Agency North'!Z56+'Agency South'!Z56</f>
        <v>570.5</v>
      </c>
      <c r="Z56" s="22">
        <f>SUM(N56:INDEX(N56:Y56,$A$2))</f>
        <v>1314.5</v>
      </c>
      <c r="AA56" s="22">
        <f t="shared" si="223"/>
        <v>690.5</v>
      </c>
      <c r="AB56" s="22">
        <f t="shared" si="224"/>
        <v>624</v>
      </c>
      <c r="AC56" s="22">
        <f t="shared" si="225"/>
        <v>719.5</v>
      </c>
      <c r="AD56" s="22">
        <f t="shared" si="226"/>
        <v>1210.5</v>
      </c>
      <c r="AE56" s="22">
        <f>SUM(B56                                                               : INDEX(B56:M56,$A$2))</f>
        <v>939</v>
      </c>
      <c r="AF56" s="22">
        <f t="shared" si="215"/>
        <v>327</v>
      </c>
      <c r="AG56" s="22">
        <f t="shared" si="216"/>
        <v>612</v>
      </c>
      <c r="AH56" s="22">
        <f t="shared" si="227"/>
        <v>669</v>
      </c>
      <c r="AI56" s="22">
        <f t="shared" si="217"/>
        <v>1030</v>
      </c>
      <c r="AJ56" s="31">
        <f t="shared" si="228"/>
        <v>0.39989350372736965</v>
      </c>
      <c r="AK56" s="31">
        <f t="shared" si="218"/>
        <v>1.1116207951070338</v>
      </c>
      <c r="AL56" s="31">
        <f t="shared" si="219"/>
        <v>1.9607843137254832E-2</v>
      </c>
      <c r="AM56" s="31">
        <f t="shared" si="219"/>
        <v>7.5485799701046297E-2</v>
      </c>
      <c r="AN56" s="31">
        <f>AD56/SUM(K56:INDEX(K56:M56,MOD($A$2,3)))-1</f>
        <v>0.17524271844660189</v>
      </c>
      <c r="AO56" s="113">
        <f>'Agency North'!AP56+'Agency South'!AP56</f>
        <v>186.5</v>
      </c>
      <c r="AP56" s="113">
        <f>'Agency North'!AQ56+'Agency South'!AQ56</f>
        <v>390</v>
      </c>
      <c r="AQ56" s="113">
        <f>'Agency North'!AR56+'Agency South'!AR56</f>
        <v>631.5</v>
      </c>
      <c r="AR56" s="113">
        <f>'Agency North'!AS56+'Agency South'!AS56</f>
        <v>503.5</v>
      </c>
      <c r="AS56" s="113">
        <f>'Agency North'!AT56+'Agency South'!AT56</f>
        <v>306</v>
      </c>
      <c r="AT56" s="113">
        <f>'Agency North'!AU56+'Agency South'!AU56</f>
        <v>358</v>
      </c>
      <c r="AU56" s="113">
        <f>'Agency North'!AV56+'Agency South'!AV56</f>
        <v>0</v>
      </c>
      <c r="AV56" s="113">
        <f>'Agency North'!AW56+'Agency South'!AW56</f>
        <v>0</v>
      </c>
      <c r="AW56" s="113">
        <f>'Agency North'!AX56+'Agency South'!AX56</f>
        <v>0</v>
      </c>
      <c r="AX56" s="113">
        <f>'Agency North'!AY56+'Agency South'!AY56</f>
        <v>0</v>
      </c>
      <c r="AY56" s="113">
        <f>'Agency North'!AZ56+'Agency South'!AZ56</f>
        <v>0</v>
      </c>
      <c r="AZ56" s="113">
        <f>'Agency North'!BA56+'Agency South'!BA56</f>
        <v>0</v>
      </c>
      <c r="BA56" s="110">
        <f>SUM(AO56:INDEX(AO56:AQ56,IF($A$2&lt;3,$A$2,3)))</f>
        <v>1208</v>
      </c>
      <c r="BB56" s="110">
        <f>SUM(AR56:INDEX(AR56:AT56,IF(AND($A$2&gt;3,A54&lt;7),$A$2-3,0)))</f>
        <v>1167.5</v>
      </c>
      <c r="BC56" s="110">
        <f>SUM(AU56:INDEX(AU56:AW56,IF(AND($A$2&gt;6,$A$2&lt;10),$A$2-6,0)))</f>
        <v>0</v>
      </c>
      <c r="BD56" s="110">
        <f>SUM(AX56:INDEX(AX56:AZ56,IF($A$2&gt;9,$A$2-9,0)))</f>
        <v>0</v>
      </c>
      <c r="BE56" s="110">
        <f>SUM($AO56:INDEX(AO56:AZ56,$A$2))</f>
        <v>2375.5</v>
      </c>
      <c r="BF56" s="122">
        <f t="shared" si="220"/>
        <v>1.239202657807309</v>
      </c>
      <c r="BG56" s="111">
        <f t="shared" si="220"/>
        <v>2.7083333333333335</v>
      </c>
      <c r="BH56" s="111">
        <f t="shared" si="220"/>
        <v>1.5946969696969697</v>
      </c>
      <c r="BI56" s="111">
        <f t="shared" si="220"/>
        <v>1.8717472118959109</v>
      </c>
      <c r="BJ56" s="111">
        <f t="shared" si="220"/>
        <v>1.6721311475409837</v>
      </c>
      <c r="BK56" s="111">
        <f t="shared" si="220"/>
        <v>2.0813953488372094</v>
      </c>
      <c r="BL56" s="111">
        <f t="shared" si="220"/>
        <v>0</v>
      </c>
      <c r="BM56" s="111">
        <f t="shared" si="220"/>
        <v>0</v>
      </c>
      <c r="BN56" s="111">
        <f t="shared" si="220"/>
        <v>0</v>
      </c>
      <c r="BO56" s="111">
        <f t="shared" si="220"/>
        <v>0</v>
      </c>
      <c r="BP56" s="111">
        <f t="shared" si="220"/>
        <v>0</v>
      </c>
      <c r="BQ56" s="111">
        <f t="shared" si="220"/>
        <v>0</v>
      </c>
      <c r="BR56" s="111">
        <f>BA56/SUM(N56:INDEX(N56:P56,IF($A$2&lt;3,$A$2,3)))</f>
        <v>1.7494569152787836</v>
      </c>
      <c r="BS56" s="111">
        <f>BB56/SUM(Q56:INDEX(Q56:S56,IF($A$2&lt;7,$A$2-3,3)))</f>
        <v>1.8709935897435896</v>
      </c>
      <c r="BT56" s="111">
        <f t="shared" si="221"/>
        <v>0</v>
      </c>
      <c r="BU56" s="111">
        <f t="shared" si="221"/>
        <v>0</v>
      </c>
      <c r="BV56" s="111">
        <f t="shared" si="222"/>
        <v>1.8071510079878281</v>
      </c>
    </row>
    <row r="57" spans="1:76" outlineLevel="1" x14ac:dyDescent="0.25">
      <c r="A57" t="s">
        <v>1</v>
      </c>
      <c r="B57">
        <f>'Agency North'!C57+'Agency South'!C57</f>
        <v>63</v>
      </c>
      <c r="C57">
        <f>'Agency North'!D57+'Agency South'!D57</f>
        <v>70</v>
      </c>
      <c r="D57">
        <f>'Agency North'!E57+'Agency South'!E57</f>
        <v>101</v>
      </c>
      <c r="E57">
        <f>'Agency North'!F57+'Agency South'!F57</f>
        <v>154</v>
      </c>
      <c r="F57">
        <f>'Agency North'!G57+'Agency South'!G57</f>
        <v>169</v>
      </c>
      <c r="G57">
        <f>'Agency North'!H57+'Agency South'!H57</f>
        <v>172.5</v>
      </c>
      <c r="H57">
        <f>'Agency North'!I57+'Agency South'!I57</f>
        <v>204</v>
      </c>
      <c r="I57">
        <f>'Agency North'!J57+'Agency South'!J57</f>
        <v>152</v>
      </c>
      <c r="J57">
        <f>'Agency North'!K57+'Agency South'!K57</f>
        <v>302</v>
      </c>
      <c r="K57">
        <f>'Agency North'!L57+'Agency South'!L57</f>
        <v>231</v>
      </c>
      <c r="L57">
        <f>'Agency North'!M57+'Agency South'!M57</f>
        <v>455</v>
      </c>
      <c r="M57">
        <f>'Agency North'!N57+'Agency South'!N57</f>
        <v>450</v>
      </c>
      <c r="N57">
        <f>'Agency North'!O57+'Agency South'!O57</f>
        <v>116</v>
      </c>
      <c r="O57">
        <f>'Agency North'!P57+'Agency South'!P57</f>
        <v>139</v>
      </c>
      <c r="P57">
        <f>'Agency North'!Q57+'Agency South'!Q57</f>
        <v>298</v>
      </c>
      <c r="Q57">
        <f>'Agency North'!R57+'Agency South'!R57</f>
        <v>217</v>
      </c>
      <c r="R57">
        <f>'Agency North'!S57+'Agency South'!S57</f>
        <v>266</v>
      </c>
      <c r="S57">
        <f>'Agency North'!T57+'Agency South'!T57</f>
        <v>396</v>
      </c>
      <c r="T57">
        <f>'Agency North'!U57+'Agency South'!U57</f>
        <v>225</v>
      </c>
      <c r="U57">
        <f>'Agency North'!V57+'Agency South'!V57</f>
        <v>206.5</v>
      </c>
      <c r="V57">
        <f>'Agency North'!W57+'Agency South'!W57</f>
        <v>265</v>
      </c>
      <c r="W57">
        <f>'Agency North'!X57+'Agency South'!X57</f>
        <v>191</v>
      </c>
      <c r="X57">
        <f>'Agency North'!Y57+'Agency South'!Y57</f>
        <v>329</v>
      </c>
      <c r="Y57">
        <f>'Agency North'!Z57+'Agency South'!Z57</f>
        <v>581.5</v>
      </c>
      <c r="Z57" s="22">
        <f>SUM(N57:INDEX(N57:Y57,$A$2))</f>
        <v>1432</v>
      </c>
      <c r="AA57" s="22">
        <f t="shared" si="223"/>
        <v>553</v>
      </c>
      <c r="AB57" s="22">
        <f t="shared" si="224"/>
        <v>879</v>
      </c>
      <c r="AC57" s="22">
        <f t="shared" si="225"/>
        <v>696.5</v>
      </c>
      <c r="AD57" s="22">
        <f t="shared" si="226"/>
        <v>1101.5</v>
      </c>
      <c r="AE57" s="22">
        <f>SUM(B57                                                               : INDEX(B57:M57,$A$2))</f>
        <v>729.5</v>
      </c>
      <c r="AF57" s="22">
        <f t="shared" si="215"/>
        <v>234</v>
      </c>
      <c r="AG57" s="22">
        <f t="shared" si="216"/>
        <v>495.5</v>
      </c>
      <c r="AH57" s="22">
        <f t="shared" si="227"/>
        <v>658</v>
      </c>
      <c r="AI57" s="22">
        <f t="shared" si="217"/>
        <v>1136</v>
      </c>
      <c r="AJ57" s="31">
        <f t="shared" si="228"/>
        <v>0.96298834818368739</v>
      </c>
      <c r="AK57" s="31">
        <f t="shared" si="218"/>
        <v>1.3632478632478633</v>
      </c>
      <c r="AL57" s="31">
        <f t="shared" si="219"/>
        <v>0.77396569122098891</v>
      </c>
      <c r="AM57" s="31">
        <f t="shared" si="219"/>
        <v>5.8510638297872397E-2</v>
      </c>
      <c r="AN57" s="31">
        <f>AD57/SUM(K57:INDEX(K57:M57,MOD($A$2,3)))-1</f>
        <v>-3.0369718309859128E-2</v>
      </c>
      <c r="AO57" s="113">
        <f>'Agency North'!AP57+'Agency South'!AP57</f>
        <v>75</v>
      </c>
      <c r="AP57" s="113">
        <f>'Agency North'!AQ57+'Agency South'!AQ57</f>
        <v>125</v>
      </c>
      <c r="AQ57" s="113">
        <f>'Agency North'!AR57+'Agency South'!AR57</f>
        <v>228.5</v>
      </c>
      <c r="AR57" s="113">
        <f>'Agency North'!AS57+'Agency South'!AS57</f>
        <v>287</v>
      </c>
      <c r="AS57" s="113">
        <f>'Agency North'!AT57+'Agency South'!AT57</f>
        <v>960</v>
      </c>
      <c r="AT57" s="113">
        <f>'Agency North'!AU57+'Agency South'!AU57</f>
        <v>368.5</v>
      </c>
      <c r="AU57" s="113">
        <f>'Agency North'!AV57+'Agency South'!AV57</f>
        <v>0</v>
      </c>
      <c r="AV57" s="113">
        <f>'Agency North'!AW57+'Agency South'!AW57</f>
        <v>0</v>
      </c>
      <c r="AW57" s="113">
        <f>'Agency North'!AX57+'Agency South'!AX57</f>
        <v>0</v>
      </c>
      <c r="AX57" s="113">
        <f>'Agency North'!AY57+'Agency South'!AY57</f>
        <v>0</v>
      </c>
      <c r="AY57" s="113">
        <f>'Agency North'!AZ57+'Agency South'!AZ57</f>
        <v>0</v>
      </c>
      <c r="AZ57" s="113">
        <f>'Agency North'!BA57+'Agency South'!BA57</f>
        <v>0</v>
      </c>
      <c r="BA57" s="110">
        <f>SUM(AO57:INDEX(AO57:AQ57,IF($A$2&lt;3,$A$2,3)))</f>
        <v>428.5</v>
      </c>
      <c r="BB57" s="110">
        <f>SUM(AR57:INDEX(AR57:AT57,IF(AND($A$2&gt;3,A55&lt;7),$A$2-3,0)))</f>
        <v>1615.5</v>
      </c>
      <c r="BC57" s="110">
        <f>SUM(AU57:INDEX(AU57:AW57,IF(AND($A$2&gt;6,$A$2&lt;10),$A$2-6,0)))</f>
        <v>0</v>
      </c>
      <c r="BD57" s="110">
        <f>SUM(AX57:INDEX(AX57:AZ57,IF($A$2&gt;9,$A$2-9,0)))</f>
        <v>0</v>
      </c>
      <c r="BE57" s="110">
        <f>SUM($AO57:INDEX(AO57:AZ57,$A$2))</f>
        <v>2044</v>
      </c>
      <c r="BF57" s="122">
        <f t="shared" si="220"/>
        <v>0.64655172413793105</v>
      </c>
      <c r="BG57" s="111">
        <f t="shared" si="220"/>
        <v>0.89928057553956831</v>
      </c>
      <c r="BH57" s="111">
        <f t="shared" si="220"/>
        <v>0.76677852348993292</v>
      </c>
      <c r="BI57" s="111">
        <f t="shared" si="220"/>
        <v>1.3225806451612903</v>
      </c>
      <c r="BJ57" s="111">
        <f t="shared" si="220"/>
        <v>3.6090225563909772</v>
      </c>
      <c r="BK57" s="111">
        <f t="shared" si="220"/>
        <v>0.93055555555555558</v>
      </c>
      <c r="BL57" s="111">
        <f t="shared" si="220"/>
        <v>0</v>
      </c>
      <c r="BM57" s="111">
        <f t="shared" si="220"/>
        <v>0</v>
      </c>
      <c r="BN57" s="111">
        <f t="shared" si="220"/>
        <v>0</v>
      </c>
      <c r="BO57" s="111">
        <f t="shared" si="220"/>
        <v>0</v>
      </c>
      <c r="BP57" s="111">
        <f t="shared" si="220"/>
        <v>0</v>
      </c>
      <c r="BQ57" s="111">
        <f t="shared" si="220"/>
        <v>0</v>
      </c>
      <c r="BR57" s="111">
        <f>BA57/SUM(N57:INDEX(N57:P57,IF($A$2&lt;3,$A$2,3)))</f>
        <v>0.77486437613019887</v>
      </c>
      <c r="BS57" s="111">
        <f>BB57/SUM(Q57:INDEX(Q57:S57,IF($A$2&lt;7,$A$2-3,3)))</f>
        <v>1.8378839590443685</v>
      </c>
      <c r="BT57" s="111">
        <f t="shared" si="221"/>
        <v>0</v>
      </c>
      <c r="BU57" s="111">
        <f t="shared" si="221"/>
        <v>0</v>
      </c>
      <c r="BV57" s="111">
        <f t="shared" si="222"/>
        <v>1.4273743016759777</v>
      </c>
    </row>
    <row r="58" spans="1:76" outlineLevel="1" x14ac:dyDescent="0.25">
      <c r="A58" t="s">
        <v>2</v>
      </c>
      <c r="B58">
        <f>'Agency North'!C58+'Agency South'!C58</f>
        <v>26</v>
      </c>
      <c r="C58">
        <f>'Agency North'!D58+'Agency South'!D58</f>
        <v>20</v>
      </c>
      <c r="D58">
        <f>'Agency North'!E58+'Agency South'!E58</f>
        <v>26</v>
      </c>
      <c r="E58">
        <f>'Agency North'!F58+'Agency South'!F58</f>
        <v>21</v>
      </c>
      <c r="F58">
        <f>'Agency North'!G58+'Agency South'!G58</f>
        <v>43</v>
      </c>
      <c r="G58">
        <f>'Agency North'!H58+'Agency South'!H58</f>
        <v>48.5</v>
      </c>
      <c r="H58">
        <f>'Agency North'!I58+'Agency South'!I58</f>
        <v>53</v>
      </c>
      <c r="I58">
        <f>'Agency North'!J58+'Agency South'!J58</f>
        <v>60.5</v>
      </c>
      <c r="J58">
        <f>'Agency North'!K58+'Agency South'!K58</f>
        <v>140</v>
      </c>
      <c r="K58">
        <f>'Agency North'!L58+'Agency South'!L58</f>
        <v>89.5</v>
      </c>
      <c r="L58">
        <f>'Agency North'!M58+'Agency South'!M58</f>
        <v>250</v>
      </c>
      <c r="M58">
        <f>'Agency North'!N58+'Agency South'!N58</f>
        <v>281.5</v>
      </c>
      <c r="N58">
        <f>'Agency North'!O58+'Agency South'!O58</f>
        <v>89</v>
      </c>
      <c r="O58">
        <f>'Agency North'!P58+'Agency South'!P58</f>
        <v>76</v>
      </c>
      <c r="P58">
        <f>'Agency North'!Q58+'Agency South'!Q58</f>
        <v>184</v>
      </c>
      <c r="Q58">
        <f>'Agency North'!R58+'Agency South'!R58</f>
        <v>113</v>
      </c>
      <c r="R58">
        <f>'Agency North'!S58+'Agency South'!S58</f>
        <v>143</v>
      </c>
      <c r="S58">
        <f>'Agency North'!T58+'Agency South'!T58</f>
        <v>271</v>
      </c>
      <c r="T58">
        <f>'Agency North'!U58+'Agency South'!U58</f>
        <v>157</v>
      </c>
      <c r="U58">
        <f>'Agency North'!V58+'Agency South'!V58</f>
        <v>186</v>
      </c>
      <c r="V58">
        <f>'Agency North'!W58+'Agency South'!W58</f>
        <v>286.5</v>
      </c>
      <c r="W58">
        <f>'Agency North'!X58+'Agency South'!X58</f>
        <v>234.5</v>
      </c>
      <c r="X58">
        <f>'Agency North'!Y58+'Agency South'!Y58</f>
        <v>304.5</v>
      </c>
      <c r="Y58">
        <f>'Agency North'!Z58+'Agency South'!Z58</f>
        <v>601.5</v>
      </c>
      <c r="Z58" s="22">
        <f>SUM(N58:INDEX(N58:Y58,$A$2))</f>
        <v>876</v>
      </c>
      <c r="AA58" s="22">
        <f t="shared" si="223"/>
        <v>349</v>
      </c>
      <c r="AB58" s="22">
        <f t="shared" si="224"/>
        <v>527</v>
      </c>
      <c r="AC58" s="22">
        <f t="shared" si="225"/>
        <v>629.5</v>
      </c>
      <c r="AD58" s="22">
        <f t="shared" si="226"/>
        <v>1140.5</v>
      </c>
      <c r="AE58" s="22">
        <f>SUM(B58                                                               : INDEX(B58:M58,$A$2))</f>
        <v>184.5</v>
      </c>
      <c r="AF58" s="22">
        <f t="shared" si="215"/>
        <v>72</v>
      </c>
      <c r="AG58" s="22">
        <f t="shared" si="216"/>
        <v>112.5</v>
      </c>
      <c r="AH58" s="22">
        <f t="shared" si="227"/>
        <v>253.5</v>
      </c>
      <c r="AI58" s="22">
        <f t="shared" si="217"/>
        <v>621</v>
      </c>
      <c r="AJ58" s="31">
        <f t="shared" si="228"/>
        <v>3.7479674796747968</v>
      </c>
      <c r="AK58" s="31">
        <f t="shared" si="218"/>
        <v>3.8472222222222223</v>
      </c>
      <c r="AL58" s="31">
        <f t="shared" si="219"/>
        <v>3.6844444444444449</v>
      </c>
      <c r="AM58" s="31">
        <f t="shared" si="219"/>
        <v>1.4832347140039448</v>
      </c>
      <c r="AN58" s="31">
        <f>AD58/SUM(K58:INDEX(K58:M58,MOD($A$2,3)))-1</f>
        <v>0.83655394524959736</v>
      </c>
      <c r="AO58" s="113">
        <f>'Agency North'!AP58+'Agency South'!AP58</f>
        <v>147</v>
      </c>
      <c r="AP58" s="113">
        <f>'Agency North'!AQ58+'Agency South'!AQ58</f>
        <v>167.5</v>
      </c>
      <c r="AQ58" s="113">
        <f>'Agency North'!AR58+'Agency South'!AR58</f>
        <v>229.5</v>
      </c>
      <c r="AR58" s="113">
        <f>'Agency North'!AS58+'Agency South'!AS58</f>
        <v>260</v>
      </c>
      <c r="AS58" s="113">
        <f>'Agency North'!AT58+'Agency South'!AT58</f>
        <v>216.5</v>
      </c>
      <c r="AT58" s="113">
        <f>'Agency North'!AU58+'Agency South'!AU58</f>
        <v>216.5</v>
      </c>
      <c r="AU58" s="113">
        <f>'Agency North'!AV58+'Agency South'!AV58</f>
        <v>0</v>
      </c>
      <c r="AV58" s="113">
        <f>'Agency North'!AW58+'Agency South'!AW58</f>
        <v>0</v>
      </c>
      <c r="AW58" s="113">
        <f>'Agency North'!AX58+'Agency South'!AX58</f>
        <v>0</v>
      </c>
      <c r="AX58" s="113">
        <f>'Agency North'!AY58+'Agency South'!AY58</f>
        <v>0</v>
      </c>
      <c r="AY58" s="113">
        <f>'Agency North'!AZ58+'Agency South'!AZ58</f>
        <v>0</v>
      </c>
      <c r="AZ58" s="113">
        <f>'Agency North'!BA58+'Agency South'!BA58</f>
        <v>0</v>
      </c>
      <c r="BA58" s="110">
        <f>SUM(AO58:INDEX(AO58:AQ58,IF($A$2&lt;3,$A$2,3)))</f>
        <v>544</v>
      </c>
      <c r="BB58" s="110">
        <f>SUM(AR58:INDEX(AR58:AT58,IF(AND($A$2&gt;3,A56&lt;7),$A$2-3,0)))</f>
        <v>693</v>
      </c>
      <c r="BC58" s="110">
        <f>SUM(AU58:INDEX(AU58:AW58,IF(AND($A$2&gt;6,$A$2&lt;10),$A$2-6,0)))</f>
        <v>0</v>
      </c>
      <c r="BD58" s="110">
        <f>SUM(AX58:INDEX(AX58:AZ58,IF($A$2&gt;9,$A$2-9,0)))</f>
        <v>0</v>
      </c>
      <c r="BE58" s="110">
        <f>SUM($AO58:INDEX(AO58:AZ58,$A$2))</f>
        <v>1237</v>
      </c>
      <c r="BF58" s="122">
        <f t="shared" si="220"/>
        <v>1.651685393258427</v>
      </c>
      <c r="BG58" s="111">
        <f t="shared" si="220"/>
        <v>2.2039473684210527</v>
      </c>
      <c r="BH58" s="111">
        <f t="shared" si="220"/>
        <v>1.2472826086956521</v>
      </c>
      <c r="BI58" s="111">
        <f t="shared" si="220"/>
        <v>2.3008849557522124</v>
      </c>
      <c r="BJ58" s="111">
        <f t="shared" si="220"/>
        <v>1.513986013986014</v>
      </c>
      <c r="BK58" s="111">
        <f t="shared" si="220"/>
        <v>0.79889298892988925</v>
      </c>
      <c r="BL58" s="111">
        <f t="shared" si="220"/>
        <v>0</v>
      </c>
      <c r="BM58" s="111">
        <f t="shared" si="220"/>
        <v>0</v>
      </c>
      <c r="BN58" s="111">
        <f t="shared" si="220"/>
        <v>0</v>
      </c>
      <c r="BO58" s="111">
        <f t="shared" si="220"/>
        <v>0</v>
      </c>
      <c r="BP58" s="111">
        <f t="shared" si="220"/>
        <v>0</v>
      </c>
      <c r="BQ58" s="111">
        <f t="shared" si="220"/>
        <v>0</v>
      </c>
      <c r="BR58" s="111">
        <f>BA58/SUM(N58:INDEX(N58:P58,IF($A$2&lt;3,$A$2,3)))</f>
        <v>1.5587392550143266</v>
      </c>
      <c r="BS58" s="111">
        <f>BB58/SUM(Q58:INDEX(Q58:S58,IF($A$2&lt;7,$A$2-3,3)))</f>
        <v>1.3149905123339658</v>
      </c>
      <c r="BT58" s="111">
        <f t="shared" si="221"/>
        <v>0</v>
      </c>
      <c r="BU58" s="111">
        <f t="shared" si="221"/>
        <v>0</v>
      </c>
      <c r="BV58" s="111">
        <f t="shared" si="222"/>
        <v>1.4121004566210045</v>
      </c>
    </row>
    <row r="59" spans="1:76" outlineLevel="1" x14ac:dyDescent="0.25">
      <c r="A59" s="135" t="s">
        <v>136</v>
      </c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1"/>
      <c r="AK59" s="31"/>
      <c r="AL59" s="31"/>
      <c r="AM59" s="31"/>
      <c r="AN59" s="31"/>
      <c r="AO59" s="113"/>
      <c r="AP59" s="113">
        <f>'Agency North'!AQ59+'Agency South'!AQ59</f>
        <v>117.5</v>
      </c>
      <c r="AQ59" s="113">
        <f>'Agency North'!AR59+'Agency South'!AR59</f>
        <v>103.5</v>
      </c>
      <c r="AR59" s="113">
        <f>'Agency North'!AS59+'Agency South'!AS59</f>
        <v>215.5</v>
      </c>
      <c r="AS59" s="113">
        <f>'Agency North'!AT59+'Agency South'!AT59</f>
        <v>86</v>
      </c>
      <c r="AT59" s="113">
        <f>'Agency North'!AU59+'Agency South'!AU59</f>
        <v>62</v>
      </c>
      <c r="AU59" s="113"/>
      <c r="AV59" s="113"/>
      <c r="AW59" s="113"/>
      <c r="AX59" s="113"/>
      <c r="AY59" s="113"/>
      <c r="AZ59" s="113"/>
      <c r="BA59" s="110">
        <f>SUM(AO59:INDEX(AO59:AQ59,IF($A$2&lt;3,$A$2,3)))</f>
        <v>221</v>
      </c>
      <c r="BB59" s="110">
        <f>SUM(AR59:INDEX(AR59:AT59,IF(AND($A$2&gt;3,A57&lt;7),$A$2-3,0)))</f>
        <v>363.5</v>
      </c>
      <c r="BC59" s="110"/>
      <c r="BD59" s="110"/>
      <c r="BE59" s="110">
        <f>SUM($AO59:INDEX(AO59:AZ59,$A$2))</f>
        <v>584.5</v>
      </c>
      <c r="BF59" s="122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</row>
    <row r="60" spans="1:76" s="17" customFormat="1" x14ac:dyDescent="0.25">
      <c r="A60" s="1" t="s">
        <v>3</v>
      </c>
      <c r="B60" s="1">
        <f>SUM(B52:B58)</f>
        <v>715</v>
      </c>
      <c r="C60" s="1">
        <f t="shared" ref="C60:Y60" si="229">SUM(C52:C58)</f>
        <v>599</v>
      </c>
      <c r="D60" s="1">
        <f t="shared" si="229"/>
        <v>1001</v>
      </c>
      <c r="E60" s="1">
        <f t="shared" si="229"/>
        <v>1150</v>
      </c>
      <c r="F60" s="1">
        <f t="shared" si="229"/>
        <v>1163</v>
      </c>
      <c r="G60" s="1">
        <f t="shared" si="229"/>
        <v>1384</v>
      </c>
      <c r="H60" s="1">
        <f t="shared" si="229"/>
        <v>1511</v>
      </c>
      <c r="I60" s="1">
        <f t="shared" si="229"/>
        <v>1076</v>
      </c>
      <c r="J60" s="1">
        <f t="shared" si="229"/>
        <v>2055</v>
      </c>
      <c r="K60" s="1">
        <f t="shared" si="229"/>
        <v>1575</v>
      </c>
      <c r="L60" s="1">
        <f t="shared" si="229"/>
        <v>2642</v>
      </c>
      <c r="M60" s="1">
        <f t="shared" si="229"/>
        <v>3037</v>
      </c>
      <c r="N60" s="7">
        <f t="shared" si="229"/>
        <v>817</v>
      </c>
      <c r="O60" s="7">
        <f t="shared" si="229"/>
        <v>817</v>
      </c>
      <c r="P60" s="7">
        <f t="shared" si="229"/>
        <v>1954</v>
      </c>
      <c r="Q60" s="7">
        <f t="shared" si="229"/>
        <v>1505</v>
      </c>
      <c r="R60" s="7">
        <f t="shared" si="229"/>
        <v>1629</v>
      </c>
      <c r="S60" s="7">
        <f t="shared" si="229"/>
        <v>2788</v>
      </c>
      <c r="T60" s="7">
        <f t="shared" si="229"/>
        <v>1879</v>
      </c>
      <c r="U60" s="7">
        <f t="shared" si="229"/>
        <v>2092</v>
      </c>
      <c r="V60" s="7">
        <f t="shared" si="229"/>
        <v>3147</v>
      </c>
      <c r="W60" s="7">
        <f t="shared" si="229"/>
        <v>2298</v>
      </c>
      <c r="X60" s="7">
        <f t="shared" si="229"/>
        <v>2918</v>
      </c>
      <c r="Y60" s="7">
        <f t="shared" si="229"/>
        <v>5103</v>
      </c>
      <c r="Z60" s="7">
        <f>SUM(N60:INDEX(N60:Y60,$A$2))</f>
        <v>9510</v>
      </c>
      <c r="AA60" s="7">
        <f t="shared" ref="AA60" si="230">SUM(AA52:AA58)</f>
        <v>3588</v>
      </c>
      <c r="AB60" s="7">
        <f t="shared" ref="AB60" si="231">SUM(AB52:AB58)</f>
        <v>5922</v>
      </c>
      <c r="AC60" s="7">
        <f t="shared" ref="AC60" si="232">SUM(AC52:AC58)</f>
        <v>7118</v>
      </c>
      <c r="AD60" s="7">
        <f t="shared" ref="AD60" si="233">SUM(AD52:AD58)</f>
        <v>10319</v>
      </c>
      <c r="AE60" s="7">
        <f t="shared" ref="AE60:AI60" si="234">SUM(AE52:AE58)</f>
        <v>6012</v>
      </c>
      <c r="AF60" s="7">
        <f t="shared" si="234"/>
        <v>2315</v>
      </c>
      <c r="AG60" s="7">
        <f t="shared" si="234"/>
        <v>3697</v>
      </c>
      <c r="AH60" s="7">
        <f t="shared" si="234"/>
        <v>4642</v>
      </c>
      <c r="AI60" s="7">
        <f t="shared" si="234"/>
        <v>7254</v>
      </c>
      <c r="AJ60" s="32">
        <f t="shared" si="228"/>
        <v>0.58183632734530932</v>
      </c>
      <c r="AK60" s="32">
        <f t="shared" si="218"/>
        <v>0.54989200863930887</v>
      </c>
      <c r="AL60" s="32">
        <f t="shared" si="219"/>
        <v>0.60183932918582639</v>
      </c>
      <c r="AM60" s="32">
        <f t="shared" si="219"/>
        <v>0.53339077983627736</v>
      </c>
      <c r="AN60" s="31">
        <f>AD60/SUM(K60:INDEX(K60:M60,MOD($A$2,3)))-1</f>
        <v>0.42252550317066451</v>
      </c>
      <c r="AO60" s="114">
        <f t="shared" ref="AO60:AZ60" si="235">SUM(AO52:AO58)</f>
        <v>1602</v>
      </c>
      <c r="AP60" s="114">
        <f>SUM(AP52:AP59)</f>
        <v>2323</v>
      </c>
      <c r="AQ60" s="114">
        <f>SUM(AQ52:AQ59)</f>
        <v>3523</v>
      </c>
      <c r="AR60" s="114">
        <f>SUM(AR52:AR59)</f>
        <v>3134</v>
      </c>
      <c r="AS60" s="114">
        <f t="shared" si="235"/>
        <v>3322</v>
      </c>
      <c r="AT60" s="114">
        <f t="shared" si="235"/>
        <v>3463</v>
      </c>
      <c r="AU60" s="114">
        <f t="shared" si="235"/>
        <v>0</v>
      </c>
      <c r="AV60" s="114">
        <f t="shared" si="235"/>
        <v>0</v>
      </c>
      <c r="AW60" s="114">
        <f t="shared" si="235"/>
        <v>0</v>
      </c>
      <c r="AX60" s="114">
        <f t="shared" si="235"/>
        <v>0</v>
      </c>
      <c r="AY60" s="114">
        <f t="shared" si="235"/>
        <v>0</v>
      </c>
      <c r="AZ60" s="114">
        <f t="shared" si="235"/>
        <v>0</v>
      </c>
      <c r="BA60" s="116">
        <f>SUM(AO60:INDEX(AO60:AQ60,IF($A$2&lt;3,$A$2,3)))</f>
        <v>7448</v>
      </c>
      <c r="BB60" s="116">
        <f>SUM(AR60:INDEX(AR60:AT60,IF(AND($A$2&gt;3,A57&lt;7),$A$2-3,0)))</f>
        <v>9919</v>
      </c>
      <c r="BC60" s="116">
        <f>SUM(AU60:INDEX(AU60:AW60,IF(AND($A$2&gt;6,$A$2&lt;10),$A$2-6,0)))</f>
        <v>0</v>
      </c>
      <c r="BD60" s="116">
        <f>SUM(AX60:INDEX(AX60:AZ60,IF($A$2&gt;9,$A$2-9,0)))</f>
        <v>0</v>
      </c>
      <c r="BE60" s="116">
        <f>SUM($AO60:INDEX(AO60:AZ60,$A$2))</f>
        <v>17367</v>
      </c>
      <c r="BF60" s="123">
        <f t="shared" si="220"/>
        <v>1.9608323133414933</v>
      </c>
      <c r="BG60" s="118">
        <f t="shared" si="220"/>
        <v>2.8433292533659729</v>
      </c>
      <c r="BH60" s="118">
        <f t="shared" si="220"/>
        <v>1.8029682702149437</v>
      </c>
      <c r="BI60" s="118">
        <f t="shared" si="220"/>
        <v>2.0823920265780731</v>
      </c>
      <c r="BJ60" s="118">
        <f t="shared" si="220"/>
        <v>2.0392879066912215</v>
      </c>
      <c r="BK60" s="118">
        <f t="shared" si="220"/>
        <v>1.2421090387374463</v>
      </c>
      <c r="BL60" s="118">
        <f t="shared" si="220"/>
        <v>0</v>
      </c>
      <c r="BM60" s="118">
        <f t="shared" si="220"/>
        <v>0</v>
      </c>
      <c r="BN60" s="118">
        <f t="shared" si="220"/>
        <v>0</v>
      </c>
      <c r="BO60" s="118">
        <f t="shared" si="220"/>
        <v>0</v>
      </c>
      <c r="BP60" s="118">
        <f t="shared" si="220"/>
        <v>0</v>
      </c>
      <c r="BQ60" s="118">
        <f t="shared" si="220"/>
        <v>0</v>
      </c>
      <c r="BR60" s="118">
        <f>BA60/SUM(N60:INDEX(N60:P60,IF($A$2&lt;3,$A$2,3)))</f>
        <v>2.0758082497212933</v>
      </c>
      <c r="BS60" s="118">
        <f>BB60/SUM(Q60:INDEX(Q60:S60,IF($A$2&lt;7,$A$2-3,3)))</f>
        <v>1.6749408983451537</v>
      </c>
      <c r="BT60" s="118">
        <f t="shared" si="221"/>
        <v>0</v>
      </c>
      <c r="BU60" s="118">
        <f t="shared" si="221"/>
        <v>0</v>
      </c>
      <c r="BV60" s="118">
        <f t="shared" si="222"/>
        <v>1.8261829652996846</v>
      </c>
    </row>
    <row r="61" spans="1:76" x14ac:dyDescent="0.25">
      <c r="BF61" s="124"/>
    </row>
    <row r="62" spans="1:76" x14ac:dyDescent="0.25">
      <c r="BF62" s="124"/>
    </row>
    <row r="63" spans="1:76" s="17" customFormat="1" x14ac:dyDescent="0.25">
      <c r="A63" s="2" t="s">
        <v>13</v>
      </c>
      <c r="B63" s="3">
        <f t="shared" ref="B63:Y63" si="236">B27</f>
        <v>42005</v>
      </c>
      <c r="C63" s="3">
        <f t="shared" si="236"/>
        <v>42036</v>
      </c>
      <c r="D63" s="3">
        <f t="shared" si="236"/>
        <v>42064</v>
      </c>
      <c r="E63" s="3">
        <f t="shared" si="236"/>
        <v>42095</v>
      </c>
      <c r="F63" s="3">
        <f t="shared" si="236"/>
        <v>42125</v>
      </c>
      <c r="G63" s="3">
        <f t="shared" si="236"/>
        <v>42156</v>
      </c>
      <c r="H63" s="3">
        <f t="shared" si="236"/>
        <v>42186</v>
      </c>
      <c r="I63" s="3">
        <f t="shared" si="236"/>
        <v>42217</v>
      </c>
      <c r="J63" s="3">
        <f t="shared" si="236"/>
        <v>42248</v>
      </c>
      <c r="K63" s="3">
        <f t="shared" si="236"/>
        <v>42278</v>
      </c>
      <c r="L63" s="3">
        <f t="shared" si="236"/>
        <v>42309</v>
      </c>
      <c r="M63" s="3">
        <f t="shared" si="236"/>
        <v>42339</v>
      </c>
      <c r="N63" s="3">
        <f t="shared" si="236"/>
        <v>42370</v>
      </c>
      <c r="O63" s="3">
        <f t="shared" si="236"/>
        <v>42401</v>
      </c>
      <c r="P63" s="3">
        <f t="shared" si="236"/>
        <v>42430</v>
      </c>
      <c r="Q63" s="3">
        <f t="shared" si="236"/>
        <v>42461</v>
      </c>
      <c r="R63" s="3">
        <f t="shared" si="236"/>
        <v>42491</v>
      </c>
      <c r="S63" s="3">
        <f t="shared" si="236"/>
        <v>42522</v>
      </c>
      <c r="T63" s="3">
        <f t="shared" si="236"/>
        <v>42552</v>
      </c>
      <c r="U63" s="3">
        <f t="shared" si="236"/>
        <v>42583</v>
      </c>
      <c r="V63" s="3">
        <f t="shared" si="236"/>
        <v>42614</v>
      </c>
      <c r="W63" s="3">
        <f t="shared" si="236"/>
        <v>42644</v>
      </c>
      <c r="X63" s="3">
        <f t="shared" si="236"/>
        <v>42675</v>
      </c>
      <c r="Y63" s="3">
        <f t="shared" si="236"/>
        <v>42705</v>
      </c>
      <c r="Z63" s="29" t="s">
        <v>18</v>
      </c>
      <c r="AA63" s="29" t="s">
        <v>19</v>
      </c>
      <c r="AB63" s="29" t="s">
        <v>20</v>
      </c>
      <c r="AC63" s="29" t="s">
        <v>21</v>
      </c>
      <c r="AD63" s="29" t="s">
        <v>22</v>
      </c>
      <c r="AE63" s="26" t="str">
        <f t="shared" ref="AE63:AI63" si="237">AE39</f>
        <v>YTD 6/15</v>
      </c>
      <c r="AF63" s="26" t="str">
        <f t="shared" si="237"/>
        <v>Q1 '15</v>
      </c>
      <c r="AG63" s="26" t="str">
        <f t="shared" si="237"/>
        <v>Q2 '15</v>
      </c>
      <c r="AH63" s="26" t="str">
        <f t="shared" si="237"/>
        <v>Q3 '15</v>
      </c>
      <c r="AI63" s="26" t="str">
        <f t="shared" si="237"/>
        <v>Q4 '15</v>
      </c>
      <c r="AJ63" s="30" t="s">
        <v>27</v>
      </c>
      <c r="AK63" s="30" t="s">
        <v>29</v>
      </c>
      <c r="AL63" s="30" t="s">
        <v>30</v>
      </c>
      <c r="AM63" s="30" t="s">
        <v>31</v>
      </c>
      <c r="AN63" s="30" t="s">
        <v>32</v>
      </c>
      <c r="AO63" s="108">
        <v>42736</v>
      </c>
      <c r="AP63" s="108">
        <v>42767</v>
      </c>
      <c r="AQ63" s="108">
        <v>42795</v>
      </c>
      <c r="AR63" s="108">
        <v>42826</v>
      </c>
      <c r="AS63" s="108">
        <v>42856</v>
      </c>
      <c r="AT63" s="108">
        <v>42887</v>
      </c>
      <c r="AU63" s="108">
        <v>42917</v>
      </c>
      <c r="AV63" s="108">
        <v>42948</v>
      </c>
      <c r="AW63" s="108">
        <v>42979</v>
      </c>
      <c r="AX63" s="108">
        <v>43009</v>
      </c>
      <c r="AY63" s="108">
        <v>43040</v>
      </c>
      <c r="AZ63" s="108">
        <v>43070</v>
      </c>
      <c r="BA63" s="29" t="s">
        <v>123</v>
      </c>
      <c r="BB63" s="29" t="s">
        <v>124</v>
      </c>
      <c r="BC63" s="29" t="s">
        <v>125</v>
      </c>
      <c r="BD63" s="29" t="s">
        <v>126</v>
      </c>
      <c r="BE63" s="29" t="str">
        <f>"YTD " &amp; A62 &amp;"/17"</f>
        <v>YTD /17</v>
      </c>
      <c r="BF63" s="121">
        <v>42736</v>
      </c>
      <c r="BG63" s="108">
        <v>42767</v>
      </c>
      <c r="BH63" s="108">
        <v>42795</v>
      </c>
      <c r="BI63" s="108">
        <v>42826</v>
      </c>
      <c r="BJ63" s="108">
        <v>42856</v>
      </c>
      <c r="BK63" s="108">
        <v>42887</v>
      </c>
      <c r="BL63" s="108">
        <v>42917</v>
      </c>
      <c r="BM63" s="108">
        <v>42948</v>
      </c>
      <c r="BN63" s="108">
        <v>42979</v>
      </c>
      <c r="BO63" s="108">
        <v>43009</v>
      </c>
      <c r="BP63" s="108">
        <v>43040</v>
      </c>
      <c r="BQ63" s="108">
        <v>43070</v>
      </c>
      <c r="BR63" s="29" t="s">
        <v>127</v>
      </c>
      <c r="BS63" s="29" t="s">
        <v>128</v>
      </c>
      <c r="BT63" s="29" t="s">
        <v>96</v>
      </c>
      <c r="BU63" s="29" t="s">
        <v>129</v>
      </c>
      <c r="BV63" s="112" t="s">
        <v>130</v>
      </c>
    </row>
    <row r="64" spans="1:76" x14ac:dyDescent="0.25">
      <c r="A64" t="s">
        <v>4</v>
      </c>
      <c r="B64" s="12">
        <f t="shared" ref="B64:B70" si="238">IFERROR(B52/B28,"")</f>
        <v>2.1578947368421053</v>
      </c>
      <c r="C64" s="12">
        <f t="shared" ref="C64:Y64" si="239">IFERROR(C52/C28,"")</f>
        <v>2.2000000000000002</v>
      </c>
      <c r="D64" s="12">
        <f t="shared" si="239"/>
        <v>3.8048780487804876</v>
      </c>
      <c r="E64" s="12">
        <f t="shared" si="239"/>
        <v>3.1886792452830188</v>
      </c>
      <c r="F64" s="12">
        <f t="shared" si="239"/>
        <v>2.0084745762711864</v>
      </c>
      <c r="G64" s="12">
        <f t="shared" si="239"/>
        <v>2.7314814814814814</v>
      </c>
      <c r="H64" s="12">
        <f t="shared" si="239"/>
        <v>3.3076923076923075</v>
      </c>
      <c r="I64" s="12">
        <f t="shared" si="239"/>
        <v>1.9893617021276595</v>
      </c>
      <c r="J64" s="12">
        <f t="shared" si="239"/>
        <v>2.976923076923077</v>
      </c>
      <c r="K64" s="12">
        <f t="shared" si="239"/>
        <v>2.877049180327869</v>
      </c>
      <c r="L64" s="12">
        <f t="shared" si="239"/>
        <v>3.2962962962962963</v>
      </c>
      <c r="M64" s="12">
        <f t="shared" si="239"/>
        <v>5.1315789473684212</v>
      </c>
      <c r="N64" s="12">
        <f t="shared" si="239"/>
        <v>1.4222222222222223</v>
      </c>
      <c r="O64" s="12">
        <f t="shared" si="239"/>
        <v>1.6341463414634145</v>
      </c>
      <c r="P64" s="12">
        <f t="shared" si="239"/>
        <v>2.523076923076923</v>
      </c>
      <c r="Q64" s="12">
        <f t="shared" si="239"/>
        <v>3.4705882352941178</v>
      </c>
      <c r="R64" s="12">
        <f t="shared" si="239"/>
        <v>2.2400000000000002</v>
      </c>
      <c r="S64" s="12">
        <f t="shared" si="239"/>
        <v>2.09375</v>
      </c>
      <c r="T64" s="12">
        <f t="shared" si="239"/>
        <v>2.3913043478260869</v>
      </c>
      <c r="U64" s="12">
        <f t="shared" si="239"/>
        <v>2.2021276595744679</v>
      </c>
      <c r="V64" s="12">
        <f t="shared" si="239"/>
        <v>2.8725490196078431</v>
      </c>
      <c r="W64" s="12">
        <f t="shared" si="239"/>
        <v>2.7857142857142856</v>
      </c>
      <c r="X64" s="12">
        <f t="shared" si="239"/>
        <v>3.2976190476190474</v>
      </c>
      <c r="Y64" s="12">
        <f t="shared" si="239"/>
        <v>4.2352941176470589</v>
      </c>
      <c r="Z64" s="21">
        <f t="shared" ref="Z64:AD64" si="240">IFERROR(Z52/Z28,"")</f>
        <v>2.2721518987341773</v>
      </c>
      <c r="AA64" s="21">
        <f t="shared" si="240"/>
        <v>1.9536423841059603</v>
      </c>
      <c r="AB64" s="21">
        <f t="shared" si="240"/>
        <v>2.5636363636363635</v>
      </c>
      <c r="AC64" s="21">
        <f t="shared" si="240"/>
        <v>2.5</v>
      </c>
      <c r="AD64" s="21">
        <f t="shared" si="240"/>
        <v>3.4925925925925925</v>
      </c>
      <c r="AE64" s="21">
        <f t="shared" ref="AE64:AI64" si="241">IFERROR(AE52/AE28,"")</f>
        <v>2.6872727272727275</v>
      </c>
      <c r="AF64" s="21">
        <f t="shared" si="241"/>
        <v>2.7889908256880735</v>
      </c>
      <c r="AG64" s="21">
        <f t="shared" si="241"/>
        <v>2.6204819277108435</v>
      </c>
      <c r="AH64" s="21">
        <f t="shared" si="241"/>
        <v>2.7987804878048781</v>
      </c>
      <c r="AI64" s="21">
        <f t="shared" si="241"/>
        <v>3.7558139534883721</v>
      </c>
      <c r="AJ64" s="31">
        <f>Z64/AE64-1</f>
        <v>-0.15447662766996118</v>
      </c>
      <c r="AK64" s="31">
        <f t="shared" ref="AK64:AK72" si="242">AA64/AF64-1</f>
        <v>-0.29951638201463926</v>
      </c>
      <c r="AL64" s="31">
        <f t="shared" ref="AL64:AN72" si="243">AB64/AG64-1</f>
        <v>-2.1692789968652204E-2</v>
      </c>
      <c r="AM64" s="31">
        <f t="shared" si="243"/>
        <v>-0.10675381263616557</v>
      </c>
      <c r="AN64" s="31">
        <f t="shared" si="243"/>
        <v>-7.0083705997018741E-2</v>
      </c>
      <c r="AO64" s="10">
        <f t="shared" ref="AO64:AP70" si="244">IFERROR(AO52/AO28,"")</f>
        <v>2.7654320987654319</v>
      </c>
      <c r="AP64" s="10">
        <f t="shared" si="244"/>
        <v>2.87</v>
      </c>
      <c r="AQ64" s="10">
        <f t="shared" ref="AQ64:AR64" si="245">IFERROR(AQ52/AQ28,"")</f>
        <v>3.6509433962264151</v>
      </c>
      <c r="AR64" s="10">
        <f t="shared" si="245"/>
        <v>3.41</v>
      </c>
      <c r="AS64" s="10">
        <f t="shared" ref="AS64:AT64" si="246">IFERROR(AS52/AS28,"")</f>
        <v>3.8369565217391304</v>
      </c>
      <c r="AT64" s="10">
        <f t="shared" si="246"/>
        <v>4.1105263157894738</v>
      </c>
      <c r="BA64" s="10">
        <f t="shared" ref="BA64:BE70" si="247">IFERROR(BA52/BA28,"")</f>
        <v>3.1289198606271778</v>
      </c>
      <c r="BB64" s="10">
        <f t="shared" si="247"/>
        <v>3.7787456445993031</v>
      </c>
      <c r="BC64" s="10" t="str">
        <f t="shared" si="247"/>
        <v/>
      </c>
      <c r="BD64" s="10" t="str">
        <f t="shared" si="247"/>
        <v/>
      </c>
      <c r="BE64" s="10">
        <f t="shared" si="247"/>
        <v>3.4538327526132404</v>
      </c>
      <c r="BF64" s="122">
        <f t="shared" ref="BF64:BF72" si="248">AO64/N64</f>
        <v>1.9444444444444442</v>
      </c>
      <c r="BG64" s="111">
        <f t="shared" ref="BG64:BG72" si="249">AP64/O64</f>
        <v>1.7562686567164181</v>
      </c>
      <c r="BH64" s="111">
        <f t="shared" ref="BH64:BH72" si="250">AQ64/P64</f>
        <v>1.4470202485043719</v>
      </c>
      <c r="BI64" s="111">
        <f t="shared" ref="BI64:BI72" si="251">AR64/Q64</f>
        <v>0.98254237288135593</v>
      </c>
      <c r="BJ64" s="111">
        <f t="shared" ref="BJ64:BJ72" si="252">AS64/R64</f>
        <v>1.7129270186335401</v>
      </c>
      <c r="BK64" s="111">
        <f t="shared" ref="BK64:BK72" si="253">AT64/S64</f>
        <v>1.963236449332286</v>
      </c>
      <c r="BL64" s="111">
        <f t="shared" ref="BL64:BL72" si="254">AU64/T64</f>
        <v>0</v>
      </c>
      <c r="BM64" s="111">
        <f t="shared" ref="BM64:BM72" si="255">AV64/U64</f>
        <v>0</v>
      </c>
      <c r="BN64" s="111">
        <f t="shared" ref="BN64:BN72" si="256">AW64/V64</f>
        <v>0</v>
      </c>
      <c r="BO64" s="111">
        <f t="shared" ref="BO64:BO72" si="257">AX64/W64</f>
        <v>0</v>
      </c>
      <c r="BP64" s="111">
        <f t="shared" ref="BP64:BP72" si="258">AY64/X64</f>
        <v>0</v>
      </c>
      <c r="BQ64" s="111">
        <f t="shared" ref="BQ64:BQ72" si="259">AZ64/Y64</f>
        <v>0</v>
      </c>
      <c r="BR64" s="111">
        <f>BA64/(SUM(N52:INDEX(N52:P52,IF($A$2&lt;3,$A$2,3)))/SUM(N28:INDEX(N28:P28,IF($A$2&lt;3,$A$2,3))))</f>
        <v>1.6015827083210299</v>
      </c>
      <c r="BS64" s="111">
        <f>BB64/(SUM(Q52:INDEX(Q52:S52,$B$2))/SUM(Q28:INDEX(Q28:S28,$B$2)))</f>
        <v>1.4739787975387353</v>
      </c>
      <c r="BV64" s="31">
        <f>BE64/Z64</f>
        <v>1.5200712393116766</v>
      </c>
    </row>
    <row r="65" spans="1:74" x14ac:dyDescent="0.25">
      <c r="A65" t="s">
        <v>5</v>
      </c>
      <c r="B65" s="12">
        <f t="shared" si="238"/>
        <v>1.2622950819672132</v>
      </c>
      <c r="C65" s="12">
        <f t="shared" ref="C65:Y65" si="260">IFERROR(C53/C29,"")</f>
        <v>1.1805555555555556</v>
      </c>
      <c r="D65" s="12">
        <f t="shared" si="260"/>
        <v>1.4214285714285715</v>
      </c>
      <c r="E65" s="12">
        <f t="shared" si="260"/>
        <v>1.4457831325301205</v>
      </c>
      <c r="F65" s="12">
        <f t="shared" si="260"/>
        <v>1.2358490566037736</v>
      </c>
      <c r="G65" s="12">
        <f t="shared" si="260"/>
        <v>1.3317073170731708</v>
      </c>
      <c r="H65" s="12">
        <f t="shared" si="260"/>
        <v>1.4462809917355373</v>
      </c>
      <c r="I65" s="12">
        <f t="shared" si="260"/>
        <v>1.2971428571428572</v>
      </c>
      <c r="J65" s="12">
        <f t="shared" si="260"/>
        <v>1.5092936802973977</v>
      </c>
      <c r="K65" s="12">
        <f t="shared" si="260"/>
        <v>1.3316831683168318</v>
      </c>
      <c r="L65" s="12">
        <f t="shared" si="260"/>
        <v>1.678191489361702</v>
      </c>
      <c r="M65" s="12">
        <f t="shared" si="260"/>
        <v>1.8985507246376812</v>
      </c>
      <c r="N65" s="12">
        <f t="shared" si="260"/>
        <v>1.3898305084745763</v>
      </c>
      <c r="O65" s="12">
        <f t="shared" si="260"/>
        <v>1.3015873015873016</v>
      </c>
      <c r="P65" s="12">
        <f t="shared" si="260"/>
        <v>1.7807308970099667</v>
      </c>
      <c r="Q65" s="12">
        <f t="shared" si="260"/>
        <v>1.4385245901639345</v>
      </c>
      <c r="R65" s="12">
        <f t="shared" si="260"/>
        <v>1.3578595317725752</v>
      </c>
      <c r="S65" s="12">
        <f t="shared" si="260"/>
        <v>1.6579861111111112</v>
      </c>
      <c r="T65" s="12">
        <f t="shared" si="260"/>
        <v>1.4011142061281336</v>
      </c>
      <c r="U65" s="12">
        <f t="shared" si="260"/>
        <v>1.4156479217603912</v>
      </c>
      <c r="V65" s="12">
        <f t="shared" si="260"/>
        <v>1.7211191335740073</v>
      </c>
      <c r="W65" s="12">
        <f t="shared" si="260"/>
        <v>1.4665898617511521</v>
      </c>
      <c r="X65" s="12">
        <f t="shared" si="260"/>
        <v>1.8132678132678133</v>
      </c>
      <c r="Y65" s="12">
        <f t="shared" si="260"/>
        <v>1.8475452196382429</v>
      </c>
      <c r="Z65" s="21">
        <f t="shared" ref="Z65:AD65" si="261">IFERROR(Z53/Z29,"")</f>
        <v>1.5642023346303502</v>
      </c>
      <c r="AA65" s="21">
        <f t="shared" si="261"/>
        <v>1.6548463356973995</v>
      </c>
      <c r="AB65" s="21">
        <f t="shared" si="261"/>
        <v>1.5299374441465594</v>
      </c>
      <c r="AC65" s="21">
        <f t="shared" si="261"/>
        <v>1.5397125567322238</v>
      </c>
      <c r="AD65" s="21">
        <f t="shared" si="261"/>
        <v>1.7365325077399381</v>
      </c>
      <c r="AE65" s="21">
        <f t="shared" ref="AE65:AI65" si="262">IFERROR(AE53/AE29,"")</f>
        <v>1.328125</v>
      </c>
      <c r="AF65" s="21">
        <f t="shared" si="262"/>
        <v>1.311377245508982</v>
      </c>
      <c r="AG65" s="21">
        <f t="shared" si="262"/>
        <v>1.338679245283019</v>
      </c>
      <c r="AH65" s="21">
        <f t="shared" si="262"/>
        <v>1.4329446064139941</v>
      </c>
      <c r="AI65" s="21">
        <f t="shared" si="262"/>
        <v>1.6674473067915692</v>
      </c>
      <c r="AJ65" s="31">
        <f t="shared" ref="AJ65:AJ72" si="263">Z65/AE65-1</f>
        <v>0.17775234607461665</v>
      </c>
      <c r="AK65" s="31">
        <f t="shared" si="242"/>
        <v>0.26191478566879312</v>
      </c>
      <c r="AL65" s="31">
        <f t="shared" si="243"/>
        <v>0.14287081803759882</v>
      </c>
      <c r="AM65" s="31">
        <f t="shared" si="243"/>
        <v>7.4509474993189828E-2</v>
      </c>
      <c r="AN65" s="31">
        <f t="shared" si="243"/>
        <v>4.1431714613698656E-2</v>
      </c>
      <c r="AO65" s="10">
        <f t="shared" si="244"/>
        <v>1.78125</v>
      </c>
      <c r="AP65" s="10">
        <f t="shared" si="244"/>
        <v>1.3107692307692307</v>
      </c>
      <c r="AQ65" s="10">
        <f t="shared" ref="AQ65:AR65" si="264">IFERROR(AQ53/AQ29,"")</f>
        <v>1.6683587140439933</v>
      </c>
      <c r="AR65" s="10">
        <f t="shared" si="264"/>
        <v>1.5717391304347825</v>
      </c>
      <c r="AS65" s="10">
        <f t="shared" ref="AS65:AT65" si="265">IFERROR(AS53/AS29,"")</f>
        <v>1.5769230769230769</v>
      </c>
      <c r="AT65" s="10">
        <f t="shared" si="265"/>
        <v>1.5207877461706782</v>
      </c>
      <c r="BA65" s="10">
        <f t="shared" si="247"/>
        <v>1.5771375464684014</v>
      </c>
      <c r="BB65" s="10">
        <f t="shared" si="247"/>
        <v>1.5471436494731003</v>
      </c>
      <c r="BC65" s="10" t="str">
        <f t="shared" si="247"/>
        <v/>
      </c>
      <c r="BD65" s="10" t="str">
        <f t="shared" si="247"/>
        <v/>
      </c>
      <c r="BE65" s="10">
        <f t="shared" si="247"/>
        <v>1.5583535949982632</v>
      </c>
      <c r="BF65" s="122">
        <f t="shared" si="248"/>
        <v>1.2816310975609755</v>
      </c>
      <c r="BG65" s="111">
        <f t="shared" si="249"/>
        <v>1.0070544090056284</v>
      </c>
      <c r="BH65" s="111">
        <f t="shared" si="250"/>
        <v>0.93689547187918287</v>
      </c>
      <c r="BI65" s="111">
        <f t="shared" si="251"/>
        <v>1.0926049795615012</v>
      </c>
      <c r="BJ65" s="111">
        <f t="shared" si="252"/>
        <v>1.1613300492610836</v>
      </c>
      <c r="BK65" s="111">
        <f t="shared" si="253"/>
        <v>0.91724999140765517</v>
      </c>
      <c r="BL65" s="111">
        <f t="shared" si="254"/>
        <v>0</v>
      </c>
      <c r="BM65" s="111">
        <f t="shared" si="255"/>
        <v>0</v>
      </c>
      <c r="BN65" s="111">
        <f t="shared" si="256"/>
        <v>0</v>
      </c>
      <c r="BO65" s="111">
        <f t="shared" si="257"/>
        <v>0</v>
      </c>
      <c r="BP65" s="111">
        <f t="shared" si="258"/>
        <v>0</v>
      </c>
      <c r="BQ65" s="111">
        <f t="shared" si="259"/>
        <v>0</v>
      </c>
      <c r="BR65" s="111">
        <f>BA65/(SUM(N53:INDEX(N53:P53,IF($A$2&lt;3,$A$2,3)))/SUM(N29:INDEX(N29:P29,IF($A$2&lt;3,$A$2,3))))</f>
        <v>0.95304168879447693</v>
      </c>
      <c r="BS65" s="111">
        <f>BB65/(SUM(Q53:INDEX(Q53:S53,$B$2))/SUM(Q29:INDEX(Q29:S29,$B$2)))</f>
        <v>1.0112463456544389</v>
      </c>
      <c r="BV65" s="31">
        <f t="shared" ref="BV65:BV72" si="266">BE65/Z65</f>
        <v>0.99626088038446181</v>
      </c>
    </row>
    <row r="66" spans="1:74" x14ac:dyDescent="0.25">
      <c r="A66" t="s">
        <v>6</v>
      </c>
      <c r="B66" s="12">
        <f t="shared" si="238"/>
        <v>1.3490566037735849</v>
      </c>
      <c r="C66" s="12">
        <f t="shared" ref="C66:Y66" si="267">IFERROR(C54/C30,"")</f>
        <v>1.2264150943396226</v>
      </c>
      <c r="D66" s="12">
        <f t="shared" si="267"/>
        <v>1.647887323943662</v>
      </c>
      <c r="E66" s="12">
        <f t="shared" si="267"/>
        <v>1.4142857142857144</v>
      </c>
      <c r="F66" s="12">
        <f t="shared" si="267"/>
        <v>1.4598765432098766</v>
      </c>
      <c r="G66" s="12">
        <f t="shared" si="267"/>
        <v>1.4697986577181208</v>
      </c>
      <c r="H66" s="12">
        <f t="shared" si="267"/>
        <v>1.4345238095238095</v>
      </c>
      <c r="I66" s="12">
        <f t="shared" si="267"/>
        <v>1.3333333333333333</v>
      </c>
      <c r="J66" s="12">
        <f t="shared" si="267"/>
        <v>1.7212643678160919</v>
      </c>
      <c r="K66" s="12">
        <f t="shared" si="267"/>
        <v>1.4187192118226601</v>
      </c>
      <c r="L66" s="12">
        <f t="shared" si="267"/>
        <v>1.9090909090909092</v>
      </c>
      <c r="M66" s="12">
        <f t="shared" si="267"/>
        <v>1.9171875</v>
      </c>
      <c r="N66" s="12">
        <f t="shared" si="267"/>
        <v>1.2980769230769231</v>
      </c>
      <c r="O66" s="12">
        <f t="shared" si="267"/>
        <v>1.4642857142857142</v>
      </c>
      <c r="P66" s="12">
        <f t="shared" si="267"/>
        <v>1.8367346938775511</v>
      </c>
      <c r="Q66" s="12">
        <f t="shared" si="267"/>
        <v>1.4792899408284024</v>
      </c>
      <c r="R66" s="12">
        <f t="shared" si="267"/>
        <v>1.5802469135802468</v>
      </c>
      <c r="S66" s="12">
        <f t="shared" si="267"/>
        <v>1.8685344827586208</v>
      </c>
      <c r="T66" s="12">
        <f t="shared" si="267"/>
        <v>1.33</v>
      </c>
      <c r="U66" s="12">
        <f t="shared" si="267"/>
        <v>1.4780701754385965</v>
      </c>
      <c r="V66" s="12">
        <f t="shared" si="267"/>
        <v>1.8032258064516129</v>
      </c>
      <c r="W66" s="12">
        <f t="shared" si="267"/>
        <v>1.4468438538205981</v>
      </c>
      <c r="X66" s="12">
        <f t="shared" si="267"/>
        <v>1.7076677316293929</v>
      </c>
      <c r="Y66" s="12">
        <f t="shared" si="267"/>
        <v>1.8010610079575597</v>
      </c>
      <c r="Z66" s="21">
        <f t="shared" ref="Z66:AD66" si="268">IFERROR(Z54/Z30,"")</f>
        <v>1.6146373056994818</v>
      </c>
      <c r="AA66" s="21">
        <f t="shared" si="268"/>
        <v>1.4688995215311005</v>
      </c>
      <c r="AB66" s="21">
        <f t="shared" si="268"/>
        <v>1.6687388987566607</v>
      </c>
      <c r="AC66" s="21">
        <f t="shared" si="268"/>
        <v>1.5453460620525059</v>
      </c>
      <c r="AD66" s="21">
        <f t="shared" si="268"/>
        <v>1.6639757820383452</v>
      </c>
      <c r="AE66" s="21">
        <f t="shared" ref="AE66:AI66" si="269">IFERROR(AE54/AE30,"")</f>
        <v>1.4216621253405994</v>
      </c>
      <c r="AF66" s="21">
        <f t="shared" si="269"/>
        <v>1.3780918727915195</v>
      </c>
      <c r="AG66" s="21">
        <f t="shared" si="269"/>
        <v>1.4490022172949002</v>
      </c>
      <c r="AH66" s="21">
        <f t="shared" si="269"/>
        <v>1.5116033755274261</v>
      </c>
      <c r="AI66" s="21">
        <f t="shared" si="269"/>
        <v>1.7585403726708075</v>
      </c>
      <c r="AJ66" s="31">
        <f t="shared" si="263"/>
        <v>0.13573913021889772</v>
      </c>
      <c r="AK66" s="31">
        <f t="shared" si="242"/>
        <v>6.5893755367439466E-2</v>
      </c>
      <c r="AL66" s="31">
        <f t="shared" si="243"/>
        <v>0.15164689110826934</v>
      </c>
      <c r="AM66" s="31">
        <f t="shared" si="243"/>
        <v>2.2322447191748473E-2</v>
      </c>
      <c r="AN66" s="31">
        <f t="shared" si="243"/>
        <v>-5.3774478028526085E-2</v>
      </c>
      <c r="AO66" s="10">
        <f t="shared" si="244"/>
        <v>1.2477064220183487</v>
      </c>
      <c r="AP66" s="10">
        <f t="shared" si="244"/>
        <v>1.5811965811965811</v>
      </c>
      <c r="AQ66" s="10">
        <f t="shared" ref="AQ66:AR66" si="270">IFERROR(AQ54/AQ30,"")</f>
        <v>1.7591240875912408</v>
      </c>
      <c r="AR66" s="10">
        <f t="shared" si="270"/>
        <v>1.5638297872340425</v>
      </c>
      <c r="AS66" s="10">
        <f t="shared" ref="AS66:AT66" si="271">IFERROR(AS54/AS30,"")</f>
        <v>1.676056338028169</v>
      </c>
      <c r="AT66" s="10">
        <f t="shared" si="271"/>
        <v>1.5484693877551021</v>
      </c>
      <c r="BA66" s="10">
        <f t="shared" si="247"/>
        <v>1.541871921182266</v>
      </c>
      <c r="BB66" s="10">
        <f t="shared" si="247"/>
        <v>1.5940665701881331</v>
      </c>
      <c r="BC66" s="10" t="str">
        <f t="shared" si="247"/>
        <v/>
      </c>
      <c r="BD66" s="10" t="str">
        <f t="shared" si="247"/>
        <v/>
      </c>
      <c r="BE66" s="10">
        <f t="shared" si="247"/>
        <v>1.5696153846153846</v>
      </c>
      <c r="BF66" s="122">
        <f t="shared" si="248"/>
        <v>0.96119605844376488</v>
      </c>
      <c r="BG66" s="111">
        <f t="shared" si="249"/>
        <v>1.0798415676464457</v>
      </c>
      <c r="BH66" s="111">
        <f t="shared" si="250"/>
        <v>0.95774533657745331</v>
      </c>
      <c r="BI66" s="111">
        <f t="shared" si="251"/>
        <v>1.0571489361702127</v>
      </c>
      <c r="BJ66" s="111">
        <f t="shared" si="252"/>
        <v>1.0606294014084507</v>
      </c>
      <c r="BK66" s="111">
        <f t="shared" si="253"/>
        <v>0.82870795376974316</v>
      </c>
      <c r="BL66" s="111">
        <f t="shared" si="254"/>
        <v>0</v>
      </c>
      <c r="BM66" s="111">
        <f t="shared" si="255"/>
        <v>0</v>
      </c>
      <c r="BN66" s="111">
        <f t="shared" si="256"/>
        <v>0</v>
      </c>
      <c r="BO66" s="111">
        <f t="shared" si="257"/>
        <v>0</v>
      </c>
      <c r="BP66" s="111">
        <f t="shared" si="258"/>
        <v>0</v>
      </c>
      <c r="BQ66" s="111">
        <f t="shared" si="259"/>
        <v>0</v>
      </c>
      <c r="BR66" s="111">
        <f>BA66/(SUM(N54:INDEX(N54:P54,IF($A$2&lt;3,$A$2,3)))/SUM(N30:INDEX(N30:P30,IF($A$2&lt;3,$A$2,3))))</f>
        <v>1.0496782785898815</v>
      </c>
      <c r="BS66" s="111">
        <f>BB66/(SUM(Q54:INDEX(Q54:S54,$B$2))/SUM(Q30:INDEX(Q30:S30,$B$2)))</f>
        <v>0.955252239506034</v>
      </c>
      <c r="BV66" s="31">
        <f t="shared" si="266"/>
        <v>0.97211638742324669</v>
      </c>
    </row>
    <row r="67" spans="1:74" x14ac:dyDescent="0.25">
      <c r="A67" t="s">
        <v>7</v>
      </c>
      <c r="B67" s="12">
        <f t="shared" si="238"/>
        <v>1.2661290322580645</v>
      </c>
      <c r="C67" s="12">
        <f t="shared" ref="C67:Y67" si="272">IFERROR(C55/C31,"")</f>
        <v>1.3017241379310345</v>
      </c>
      <c r="D67" s="12">
        <f t="shared" si="272"/>
        <v>1.375</v>
      </c>
      <c r="E67" s="12">
        <f t="shared" si="272"/>
        <v>1.4454545454545455</v>
      </c>
      <c r="F67" s="12">
        <f t="shared" si="272"/>
        <v>1.275735294117647</v>
      </c>
      <c r="G67" s="12">
        <f t="shared" si="272"/>
        <v>1.3482490272373542</v>
      </c>
      <c r="H67" s="12">
        <f t="shared" si="272"/>
        <v>1.3803418803418803</v>
      </c>
      <c r="I67" s="12">
        <f t="shared" si="272"/>
        <v>1.1812499999999999</v>
      </c>
      <c r="J67" s="12">
        <f t="shared" si="272"/>
        <v>1.4481481481481482</v>
      </c>
      <c r="K67" s="12">
        <f t="shared" si="272"/>
        <v>1.3666666666666667</v>
      </c>
      <c r="L67" s="12">
        <f t="shared" si="272"/>
        <v>1.9097744360902256</v>
      </c>
      <c r="M67" s="12">
        <f t="shared" si="272"/>
        <v>1.6189655172413793</v>
      </c>
      <c r="N67" s="12">
        <f t="shared" si="272"/>
        <v>1.227891156462585</v>
      </c>
      <c r="O67" s="12">
        <f t="shared" si="272"/>
        <v>1.2824858757062148</v>
      </c>
      <c r="P67" s="12">
        <f t="shared" si="272"/>
        <v>1.9066666666666667</v>
      </c>
      <c r="Q67" s="12">
        <f t="shared" si="272"/>
        <v>2.064516129032258</v>
      </c>
      <c r="R67" s="12">
        <f t="shared" si="272"/>
        <v>1.7533333333333334</v>
      </c>
      <c r="S67" s="12">
        <f t="shared" si="272"/>
        <v>1.706</v>
      </c>
      <c r="T67" s="12">
        <f t="shared" si="272"/>
        <v>1.5763546798029557</v>
      </c>
      <c r="U67" s="12">
        <f t="shared" si="272"/>
        <v>1.4788273615635179</v>
      </c>
      <c r="V67" s="12">
        <f t="shared" si="272"/>
        <v>1.772594752186589</v>
      </c>
      <c r="W67" s="12">
        <f t="shared" si="272"/>
        <v>1.4650205761316872</v>
      </c>
      <c r="X67" s="12">
        <f t="shared" si="272"/>
        <v>1.736842105263158</v>
      </c>
      <c r="Y67" s="12">
        <f t="shared" si="272"/>
        <v>2.0738866396761133</v>
      </c>
      <c r="Z67" s="21">
        <f t="shared" ref="Z67:AD67" si="273">IFERROR(Z55/Z31,"")</f>
        <v>1.6143162393162394</v>
      </c>
      <c r="AA67" s="21">
        <f t="shared" si="273"/>
        <v>1.4630801687763713</v>
      </c>
      <c r="AB67" s="21">
        <f t="shared" si="273"/>
        <v>1.7694805194805194</v>
      </c>
      <c r="AC67" s="21">
        <f t="shared" si="273"/>
        <v>1.6201641266119577</v>
      </c>
      <c r="AD67" s="21">
        <f t="shared" si="273"/>
        <v>1.8316037735849056</v>
      </c>
      <c r="AE67" s="21">
        <f t="shared" ref="AE67:AI67" si="274">IFERROR(AE55/AE31,"")</f>
        <v>1.3373231773667029</v>
      </c>
      <c r="AF67" s="21">
        <f t="shared" si="274"/>
        <v>1.3221153846153846</v>
      </c>
      <c r="AG67" s="21">
        <f t="shared" si="274"/>
        <v>1.3499005964214712</v>
      </c>
      <c r="AH67" s="21">
        <f t="shared" si="274"/>
        <v>1.3599397590361446</v>
      </c>
      <c r="AI67" s="21">
        <f t="shared" si="274"/>
        <v>1.6507832898172323</v>
      </c>
      <c r="AJ67" s="31">
        <f t="shared" si="263"/>
        <v>0.20712499913069493</v>
      </c>
      <c r="AK67" s="31">
        <f t="shared" si="242"/>
        <v>0.10662063674721911</v>
      </c>
      <c r="AL67" s="31">
        <f t="shared" si="243"/>
        <v>0.31082282960044361</v>
      </c>
      <c r="AM67" s="31">
        <f t="shared" si="243"/>
        <v>0.19134992255851602</v>
      </c>
      <c r="AN67" s="31">
        <f t="shared" si="243"/>
        <v>0.10953617284779571</v>
      </c>
      <c r="AO67" s="10">
        <f t="shared" si="244"/>
        <v>1.7331932773109244</v>
      </c>
      <c r="AP67" s="10">
        <f t="shared" si="244"/>
        <v>1.4775413711583925</v>
      </c>
      <c r="AQ67" s="10">
        <f t="shared" ref="AQ67:AR67" si="275">IFERROR(AQ55/AQ31,"")</f>
        <v>1.6903914590747331</v>
      </c>
      <c r="AR67" s="10">
        <f t="shared" si="275"/>
        <v>1.6205357142857142</v>
      </c>
      <c r="AS67" s="10">
        <f t="shared" ref="AS67:AT67" si="276">IFERROR(AS55/AS31,"")</f>
        <v>1.7224334600760456</v>
      </c>
      <c r="AT67" s="10">
        <f t="shared" si="276"/>
        <v>1.8712446351931331</v>
      </c>
      <c r="BA67" s="10">
        <f t="shared" si="247"/>
        <v>1.6056263269639066</v>
      </c>
      <c r="BB67" s="10">
        <f t="shared" si="247"/>
        <v>1.7388888888888889</v>
      </c>
      <c r="BC67" s="10" t="str">
        <f t="shared" si="247"/>
        <v/>
      </c>
      <c r="BD67" s="10" t="str">
        <f t="shared" si="247"/>
        <v/>
      </c>
      <c r="BE67" s="10">
        <f t="shared" si="247"/>
        <v>1.6633574007220218</v>
      </c>
      <c r="BF67" s="122">
        <f t="shared" si="248"/>
        <v>1.4115202867850742</v>
      </c>
      <c r="BG67" s="111">
        <f t="shared" si="249"/>
        <v>1.1520917299340769</v>
      </c>
      <c r="BH67" s="111">
        <f t="shared" si="250"/>
        <v>0.88656894706716771</v>
      </c>
      <c r="BI67" s="111">
        <f t="shared" si="251"/>
        <v>0.78494698660714279</v>
      </c>
      <c r="BJ67" s="111">
        <f t="shared" si="252"/>
        <v>0.98237649814223127</v>
      </c>
      <c r="BK67" s="111">
        <f t="shared" si="253"/>
        <v>1.0968608647087532</v>
      </c>
      <c r="BL67" s="111">
        <f t="shared" si="254"/>
        <v>0</v>
      </c>
      <c r="BM67" s="111">
        <f t="shared" si="255"/>
        <v>0</v>
      </c>
      <c r="BN67" s="111">
        <f t="shared" si="256"/>
        <v>0</v>
      </c>
      <c r="BO67" s="111">
        <f t="shared" si="257"/>
        <v>0</v>
      </c>
      <c r="BP67" s="111">
        <f t="shared" si="258"/>
        <v>0</v>
      </c>
      <c r="BQ67" s="111">
        <f t="shared" si="259"/>
        <v>0</v>
      </c>
      <c r="BR67" s="111">
        <f>BA67/(SUM(N55:INDEX(N55:P55,IF($A$2&lt;3,$A$2,3)))/SUM(N31:INDEX(N31:P31,IF($A$2&lt;3,$A$2,3))))</f>
        <v>1.0974288089126052</v>
      </c>
      <c r="BS67" s="111">
        <f>BB67/(SUM(Q55:INDEX(Q55:S55,$B$2))/SUM(Q31:INDEX(Q31:S31,$B$2)))</f>
        <v>0.98271151885830788</v>
      </c>
      <c r="BV67" s="31">
        <f t="shared" si="266"/>
        <v>1.0303789060726753</v>
      </c>
    </row>
    <row r="68" spans="1:74" x14ac:dyDescent="0.25">
      <c r="A68" t="s">
        <v>8</v>
      </c>
      <c r="B68" s="12">
        <f t="shared" si="238"/>
        <v>1.1111111111111112</v>
      </c>
      <c r="C68" s="12">
        <f t="shared" ref="C68:Y68" si="277">IFERROR(C56/C32,"")</f>
        <v>1.1846153846153846</v>
      </c>
      <c r="D68" s="12">
        <f t="shared" si="277"/>
        <v>1.2903225806451613</v>
      </c>
      <c r="E68" s="12">
        <f t="shared" si="277"/>
        <v>1.471830985915493</v>
      </c>
      <c r="F68" s="12">
        <f t="shared" si="277"/>
        <v>1.2417582417582418</v>
      </c>
      <c r="G68" s="12">
        <f t="shared" si="277"/>
        <v>1.2377622377622377</v>
      </c>
      <c r="H68" s="12">
        <f t="shared" si="277"/>
        <v>1.2727272727272727</v>
      </c>
      <c r="I68" s="12">
        <f t="shared" si="277"/>
        <v>1.2714285714285714</v>
      </c>
      <c r="J68" s="12">
        <f t="shared" si="277"/>
        <v>1.2423076923076923</v>
      </c>
      <c r="K68" s="12">
        <f t="shared" si="277"/>
        <v>1.2239583333333333</v>
      </c>
      <c r="L68" s="12">
        <f t="shared" si="277"/>
        <v>1.9547738693467336</v>
      </c>
      <c r="M68" s="12">
        <f t="shared" si="277"/>
        <v>1.742489270386266</v>
      </c>
      <c r="N68" s="12">
        <f t="shared" si="277"/>
        <v>1.2137096774193548</v>
      </c>
      <c r="O68" s="12">
        <f t="shared" si="277"/>
        <v>1.1900826446280992</v>
      </c>
      <c r="P68" s="12">
        <f t="shared" si="277"/>
        <v>1.546875</v>
      </c>
      <c r="Q68" s="12">
        <f t="shared" si="277"/>
        <v>1.4619565217391304</v>
      </c>
      <c r="R68" s="12">
        <f t="shared" si="277"/>
        <v>1.3863636363636365</v>
      </c>
      <c r="S68" s="12">
        <f t="shared" si="277"/>
        <v>1.5087719298245614</v>
      </c>
      <c r="T68" s="12">
        <f t="shared" si="277"/>
        <v>1.4601769911504425</v>
      </c>
      <c r="U68" s="12">
        <f t="shared" si="277"/>
        <v>1.4580645161290322</v>
      </c>
      <c r="V68" s="12">
        <f t="shared" si="277"/>
        <v>1.7661290322580645</v>
      </c>
      <c r="W68" s="12">
        <f t="shared" si="277"/>
        <v>1.8194444444444444</v>
      </c>
      <c r="X68" s="12">
        <f t="shared" si="277"/>
        <v>2.0032051282051282</v>
      </c>
      <c r="Y68" s="12">
        <f t="shared" si="277"/>
        <v>1.7772585669781931</v>
      </c>
      <c r="Z68" s="21">
        <f t="shared" ref="Z68:AD68" si="278">IFERROR(Z56/Z32,"")</f>
        <v>1.411922663802363</v>
      </c>
      <c r="AA68" s="21">
        <f t="shared" si="278"/>
        <v>1.3782435129740518</v>
      </c>
      <c r="AB68" s="21">
        <f t="shared" si="278"/>
        <v>1.4511627906976745</v>
      </c>
      <c r="AC68" s="21">
        <f t="shared" si="278"/>
        <v>1.5848017621145374</v>
      </c>
      <c r="AD68" s="21">
        <f t="shared" si="278"/>
        <v>1.8424657534246576</v>
      </c>
      <c r="AE68" s="21">
        <f t="shared" ref="AE68:AI68" si="279">IFERROR(AE56/AE32,"")</f>
        <v>1.2740841248303936</v>
      </c>
      <c r="AF68" s="21">
        <f t="shared" si="279"/>
        <v>1.211111111111111</v>
      </c>
      <c r="AG68" s="21">
        <f t="shared" si="279"/>
        <v>1.310492505353319</v>
      </c>
      <c r="AH68" s="21">
        <f t="shared" si="279"/>
        <v>1.2575187969924813</v>
      </c>
      <c r="AI68" s="21">
        <f t="shared" si="279"/>
        <v>1.6506410256410255</v>
      </c>
      <c r="AJ68" s="31">
        <f t="shared" si="263"/>
        <v>0.10818637190877678</v>
      </c>
      <c r="AK68" s="31">
        <f t="shared" si="242"/>
        <v>0.13799923089600608</v>
      </c>
      <c r="AL68" s="31">
        <f t="shared" si="243"/>
        <v>0.10734154126766993</v>
      </c>
      <c r="AM68" s="31">
        <f t="shared" si="243"/>
        <v>0.2602608930417547</v>
      </c>
      <c r="AN68" s="31">
        <f t="shared" si="243"/>
        <v>0.11621226226891879</v>
      </c>
      <c r="AO68" s="10">
        <f t="shared" si="244"/>
        <v>1.2773972602739727</v>
      </c>
      <c r="AP68" s="10">
        <f t="shared" si="244"/>
        <v>1.5294117647058822</v>
      </c>
      <c r="AQ68" s="10">
        <f t="shared" ref="AQ68:AR68" si="280">IFERROR(AQ56/AQ32,"")</f>
        <v>1.7444751381215469</v>
      </c>
      <c r="AR68" s="10">
        <f t="shared" si="280"/>
        <v>1.6895973154362416</v>
      </c>
      <c r="AS68" s="10">
        <f t="shared" ref="AS68:AT68" si="281">IFERROR(AS56/AS32,"")</f>
        <v>1.7386363636363635</v>
      </c>
      <c r="AT68" s="10">
        <f t="shared" si="281"/>
        <v>2.370860927152318</v>
      </c>
      <c r="BA68" s="10">
        <f t="shared" si="247"/>
        <v>1.583224115334207</v>
      </c>
      <c r="BB68" s="10">
        <f t="shared" si="247"/>
        <v>1.8680000000000001</v>
      </c>
      <c r="BC68" s="10" t="str">
        <f t="shared" si="247"/>
        <v/>
      </c>
      <c r="BD68" s="10" t="str">
        <f t="shared" si="247"/>
        <v/>
      </c>
      <c r="BE68" s="10">
        <f t="shared" si="247"/>
        <v>1.7114553314121037</v>
      </c>
      <c r="BF68" s="122">
        <f t="shared" si="248"/>
        <v>1.0524734901925092</v>
      </c>
      <c r="BG68" s="111">
        <f t="shared" si="249"/>
        <v>1.2851307189542482</v>
      </c>
      <c r="BH68" s="111">
        <f t="shared" si="250"/>
        <v>1.1277415034321112</v>
      </c>
      <c r="BI68" s="111">
        <f t="shared" si="251"/>
        <v>1.155709687882039</v>
      </c>
      <c r="BJ68" s="111">
        <f t="shared" si="252"/>
        <v>1.2540983606557374</v>
      </c>
      <c r="BK68" s="111">
        <f t="shared" si="253"/>
        <v>1.5713845679963037</v>
      </c>
      <c r="BL68" s="111">
        <f t="shared" si="254"/>
        <v>0</v>
      </c>
      <c r="BM68" s="111">
        <f t="shared" si="255"/>
        <v>0</v>
      </c>
      <c r="BN68" s="111">
        <f t="shared" si="256"/>
        <v>0</v>
      </c>
      <c r="BO68" s="111">
        <f t="shared" si="257"/>
        <v>0</v>
      </c>
      <c r="BP68" s="111">
        <f t="shared" si="258"/>
        <v>0</v>
      </c>
      <c r="BQ68" s="111">
        <f t="shared" si="259"/>
        <v>0</v>
      </c>
      <c r="BR68" s="111">
        <f>BA68/(SUM(N56:INDEX(N56:P56,IF($A$2&lt;3,$A$2,3)))/SUM(N32:INDEX(N32:P32,IF($A$2&lt;3,$A$2,3))))</f>
        <v>1.1487259692721763</v>
      </c>
      <c r="BS68" s="111">
        <f>BB68/(SUM(Q56:INDEX(Q56:S56,$B$2))/SUM(Q32:INDEX(Q32:S32,$B$2)))</f>
        <v>1.2872435897435897</v>
      </c>
      <c r="BV68" s="31">
        <f t="shared" si="266"/>
        <v>1.2121452366258414</v>
      </c>
    </row>
    <row r="69" spans="1:74" x14ac:dyDescent="0.25">
      <c r="A69" t="s">
        <v>1</v>
      </c>
      <c r="B69" s="12">
        <f t="shared" si="238"/>
        <v>1</v>
      </c>
      <c r="C69" s="12">
        <f t="shared" ref="C69:Y69" si="282">IFERROR(C57/C33,"")</f>
        <v>1.1864406779661016</v>
      </c>
      <c r="D69" s="12">
        <f t="shared" si="282"/>
        <v>1.4428571428571428</v>
      </c>
      <c r="E69" s="12">
        <f t="shared" si="282"/>
        <v>1.375</v>
      </c>
      <c r="F69" s="12">
        <f t="shared" si="282"/>
        <v>1.1901408450704225</v>
      </c>
      <c r="G69" s="12">
        <f t="shared" si="282"/>
        <v>1.1499999999999999</v>
      </c>
      <c r="H69" s="12">
        <f t="shared" si="282"/>
        <v>1.3972602739726028</v>
      </c>
      <c r="I69" s="12">
        <f t="shared" si="282"/>
        <v>1.2063492063492063</v>
      </c>
      <c r="J69" s="12">
        <f t="shared" si="282"/>
        <v>1.4178403755868545</v>
      </c>
      <c r="K69" s="12">
        <f t="shared" si="282"/>
        <v>1.2486486486486486</v>
      </c>
      <c r="L69" s="12">
        <f t="shared" si="282"/>
        <v>2.03125</v>
      </c>
      <c r="M69" s="12">
        <f t="shared" si="282"/>
        <v>1.7857142857142858</v>
      </c>
      <c r="N69" s="12">
        <f t="shared" si="282"/>
        <v>1.1717171717171717</v>
      </c>
      <c r="O69" s="12">
        <f t="shared" si="282"/>
        <v>1.2636363636363637</v>
      </c>
      <c r="P69" s="12">
        <f t="shared" si="282"/>
        <v>1.5767195767195767</v>
      </c>
      <c r="Q69" s="12">
        <f t="shared" si="282"/>
        <v>1.1793478260869565</v>
      </c>
      <c r="R69" s="12">
        <f t="shared" si="282"/>
        <v>1.4301075268817205</v>
      </c>
      <c r="S69" s="12">
        <f t="shared" si="282"/>
        <v>1.6779661016949152</v>
      </c>
      <c r="T69" s="12">
        <f t="shared" si="282"/>
        <v>1.347305389221557</v>
      </c>
      <c r="U69" s="12">
        <f t="shared" si="282"/>
        <v>1.5072992700729928</v>
      </c>
      <c r="V69" s="12">
        <f t="shared" si="282"/>
        <v>1.9202898550724639</v>
      </c>
      <c r="W69" s="12">
        <f t="shared" si="282"/>
        <v>1.7053571428571428</v>
      </c>
      <c r="X69" s="12">
        <f t="shared" si="282"/>
        <v>2.3006993006993008</v>
      </c>
      <c r="Y69" s="12">
        <f t="shared" si="282"/>
        <v>2.344758064516129</v>
      </c>
      <c r="Z69" s="21">
        <f t="shared" ref="Z69:AD69" si="283">IFERROR(Z57/Z33,"")</f>
        <v>1.4262948207171315</v>
      </c>
      <c r="AA69" s="21">
        <f t="shared" si="283"/>
        <v>1.3894472361809045</v>
      </c>
      <c r="AB69" s="21">
        <f t="shared" si="283"/>
        <v>1.4504950495049505</v>
      </c>
      <c r="AC69" s="21">
        <f t="shared" si="283"/>
        <v>1.5757918552036199</v>
      </c>
      <c r="AD69" s="21">
        <f t="shared" si="283"/>
        <v>2.1898608349900597</v>
      </c>
      <c r="AE69" s="21">
        <f t="shared" ref="AE69:AI69" si="284">IFERROR(AE57/AE33,"")</f>
        <v>1.223993288590604</v>
      </c>
      <c r="AF69" s="21">
        <f t="shared" si="284"/>
        <v>1.21875</v>
      </c>
      <c r="AG69" s="21">
        <f t="shared" si="284"/>
        <v>1.2264851485148516</v>
      </c>
      <c r="AH69" s="21">
        <f t="shared" si="284"/>
        <v>1.3567010309278351</v>
      </c>
      <c r="AI69" s="21">
        <f t="shared" si="284"/>
        <v>1.718608169440242</v>
      </c>
      <c r="AJ69" s="31">
        <f t="shared" si="263"/>
        <v>0.16527993577438038</v>
      </c>
      <c r="AK69" s="31">
        <f t="shared" si="242"/>
        <v>0.14005927071253699</v>
      </c>
      <c r="AL69" s="31">
        <f t="shared" si="243"/>
        <v>0.18264379414732579</v>
      </c>
      <c r="AM69" s="31">
        <f t="shared" si="243"/>
        <v>0.16148791758929426</v>
      </c>
      <c r="AN69" s="31">
        <f t="shared" si="243"/>
        <v>0.27420599641587096</v>
      </c>
      <c r="AO69" s="10">
        <f t="shared" si="244"/>
        <v>1.0273972602739727</v>
      </c>
      <c r="AP69" s="10">
        <f t="shared" si="244"/>
        <v>1.1682242990654206</v>
      </c>
      <c r="AQ69" s="10">
        <f t="shared" ref="AQ69:AR69" si="285">IFERROR(AQ57/AQ33,"")</f>
        <v>1.3765060240963856</v>
      </c>
      <c r="AR69" s="10">
        <f t="shared" si="285"/>
        <v>1.6033519553072626</v>
      </c>
      <c r="AS69" s="10">
        <f t="shared" ref="AS69:AT69" si="286">IFERROR(AS57/AS33,"")</f>
        <v>5.6804733727810648</v>
      </c>
      <c r="AT69" s="10">
        <f t="shared" si="286"/>
        <v>2.0359116022099446</v>
      </c>
      <c r="BA69" s="10">
        <f t="shared" si="247"/>
        <v>1.2384393063583814</v>
      </c>
      <c r="BB69" s="10">
        <f t="shared" si="247"/>
        <v>3.0538752362948962</v>
      </c>
      <c r="BC69" s="10" t="str">
        <f t="shared" si="247"/>
        <v/>
      </c>
      <c r="BD69" s="10" t="str">
        <f t="shared" si="247"/>
        <v/>
      </c>
      <c r="BE69" s="10">
        <f t="shared" si="247"/>
        <v>2.3359999999999999</v>
      </c>
      <c r="BF69" s="122">
        <f t="shared" si="248"/>
        <v>0.87683042040623538</v>
      </c>
      <c r="BG69" s="111">
        <f t="shared" si="249"/>
        <v>0.92449404962011694</v>
      </c>
      <c r="BH69" s="111">
        <f t="shared" si="250"/>
        <v>0.8730189213228754</v>
      </c>
      <c r="BI69" s="111">
        <f t="shared" si="251"/>
        <v>1.3595242386015498</v>
      </c>
      <c r="BJ69" s="111">
        <f t="shared" si="252"/>
        <v>3.9720603283356315</v>
      </c>
      <c r="BK69" s="111">
        <f t="shared" si="253"/>
        <v>1.2133210558624923</v>
      </c>
      <c r="BL69" s="111">
        <f t="shared" si="254"/>
        <v>0</v>
      </c>
      <c r="BM69" s="111">
        <f t="shared" si="255"/>
        <v>0</v>
      </c>
      <c r="BN69" s="111">
        <f t="shared" si="256"/>
        <v>0</v>
      </c>
      <c r="BO69" s="111">
        <f t="shared" si="257"/>
        <v>0</v>
      </c>
      <c r="BP69" s="111">
        <f t="shared" si="258"/>
        <v>0</v>
      </c>
      <c r="BQ69" s="111">
        <f t="shared" si="259"/>
        <v>0</v>
      </c>
      <c r="BR69" s="111">
        <f>BA69/(SUM(N57:INDEX(N57:P57,IF($A$2&lt;3,$A$2,3)))/SUM(N33:INDEX(N33:P33,IF($A$2&lt;3,$A$2,3))))</f>
        <v>0.89131798179138477</v>
      </c>
      <c r="BS69" s="111">
        <f>BB69/(SUM(Q57:INDEX(Q57:S57,$B$2))/SUM(Q33:INDEX(Q33:S33,$B$2)))</f>
        <v>2.1054020400394848</v>
      </c>
      <c r="BV69" s="31">
        <f t="shared" si="266"/>
        <v>1.6378100558659217</v>
      </c>
    </row>
    <row r="70" spans="1:74" x14ac:dyDescent="0.25">
      <c r="A70" t="s">
        <v>2</v>
      </c>
      <c r="B70" s="12">
        <f t="shared" si="238"/>
        <v>1.1304347826086956</v>
      </c>
      <c r="C70" s="12">
        <f t="shared" ref="C70:Y70" si="287">IFERROR(C58/C34,"")</f>
        <v>1.1764705882352942</v>
      </c>
      <c r="D70" s="12">
        <f t="shared" si="287"/>
        <v>1.3</v>
      </c>
      <c r="E70" s="12">
        <f t="shared" si="287"/>
        <v>1</v>
      </c>
      <c r="F70" s="12">
        <f t="shared" si="287"/>
        <v>1.0487804878048781</v>
      </c>
      <c r="G70" s="12">
        <f t="shared" si="287"/>
        <v>1.2124999999999999</v>
      </c>
      <c r="H70" s="12">
        <f t="shared" si="287"/>
        <v>1.2045454545454546</v>
      </c>
      <c r="I70" s="12">
        <f t="shared" si="287"/>
        <v>1.1634615384615385</v>
      </c>
      <c r="J70" s="12">
        <f t="shared" si="287"/>
        <v>1.2389380530973451</v>
      </c>
      <c r="K70" s="12">
        <f t="shared" si="287"/>
        <v>1.1623376623376624</v>
      </c>
      <c r="L70" s="12">
        <f t="shared" si="287"/>
        <v>2</v>
      </c>
      <c r="M70" s="12">
        <f t="shared" si="287"/>
        <v>2.0107142857142857</v>
      </c>
      <c r="N70" s="12">
        <f t="shared" si="287"/>
        <v>1.5614035087719298</v>
      </c>
      <c r="O70" s="12">
        <f t="shared" si="287"/>
        <v>1.4615384615384615</v>
      </c>
      <c r="P70" s="12">
        <f t="shared" si="287"/>
        <v>1.7358490566037736</v>
      </c>
      <c r="Q70" s="12">
        <f t="shared" si="287"/>
        <v>1.3294117647058823</v>
      </c>
      <c r="R70" s="12">
        <f t="shared" si="287"/>
        <v>1.3119266055045871</v>
      </c>
      <c r="S70" s="12">
        <f t="shared" si="287"/>
        <v>1.5485714285714285</v>
      </c>
      <c r="T70" s="12">
        <f t="shared" si="287"/>
        <v>1.2868852459016393</v>
      </c>
      <c r="U70" s="12">
        <f t="shared" si="287"/>
        <v>1.3576642335766422</v>
      </c>
      <c r="V70" s="12">
        <f t="shared" si="287"/>
        <v>1.8848684210526316</v>
      </c>
      <c r="W70" s="12">
        <f t="shared" si="287"/>
        <v>1.5227272727272727</v>
      </c>
      <c r="X70" s="12">
        <f t="shared" si="287"/>
        <v>1.9645161290322581</v>
      </c>
      <c r="Y70" s="12">
        <f t="shared" si="287"/>
        <v>2.3588235294117648</v>
      </c>
      <c r="Z70" s="21">
        <f t="shared" ref="Z70:AD70" si="288">IFERROR(Z58/Z34,"")</f>
        <v>1.5</v>
      </c>
      <c r="AA70" s="21">
        <f t="shared" si="288"/>
        <v>1.6232558139534883</v>
      </c>
      <c r="AB70" s="21">
        <f t="shared" si="288"/>
        <v>1.4281842818428185</v>
      </c>
      <c r="AC70" s="21">
        <f t="shared" si="288"/>
        <v>1.5316301703163018</v>
      </c>
      <c r="AD70" s="21">
        <f t="shared" si="288"/>
        <v>2.022163120567376</v>
      </c>
      <c r="AE70" s="21">
        <f t="shared" ref="AE70:AI70" si="289">IFERROR(AE58/AE34,"")</f>
        <v>1.1388888888888888</v>
      </c>
      <c r="AF70" s="21">
        <f t="shared" si="289"/>
        <v>1.2</v>
      </c>
      <c r="AG70" s="21">
        <f t="shared" si="289"/>
        <v>1.1029411764705883</v>
      </c>
      <c r="AH70" s="21">
        <f t="shared" si="289"/>
        <v>1.2129186602870814</v>
      </c>
      <c r="AI70" s="21">
        <f t="shared" si="289"/>
        <v>1.8157894736842106</v>
      </c>
      <c r="AJ70" s="31">
        <f t="shared" si="263"/>
        <v>0.31707317073170738</v>
      </c>
      <c r="AK70" s="31">
        <f t="shared" si="242"/>
        <v>0.3527131782945736</v>
      </c>
      <c r="AL70" s="31">
        <f t="shared" si="243"/>
        <v>0.29488708220415538</v>
      </c>
      <c r="AM70" s="31">
        <f t="shared" si="243"/>
        <v>0.26276412463947563</v>
      </c>
      <c r="AN70" s="31">
        <f t="shared" si="243"/>
        <v>0.1136550519066708</v>
      </c>
      <c r="AO70" s="10">
        <f t="shared" si="244"/>
        <v>1.4</v>
      </c>
      <c r="AP70" s="10">
        <f t="shared" si="244"/>
        <v>1.4565217391304348</v>
      </c>
      <c r="AQ70" s="10">
        <f t="shared" ref="AQ70:AR70" si="290">IFERROR(AQ58/AQ34,"")</f>
        <v>1.7</v>
      </c>
      <c r="AR70" s="10">
        <f t="shared" si="290"/>
        <v>1.8571428571428572</v>
      </c>
      <c r="AS70" s="10">
        <f t="shared" ref="AS70:AT70" si="291">IFERROR(AS58/AS34,"")</f>
        <v>1.732</v>
      </c>
      <c r="AT70" s="10">
        <f t="shared" si="291"/>
        <v>1.8347457627118644</v>
      </c>
      <c r="BA70" s="10">
        <f t="shared" si="247"/>
        <v>1.5323943661971831</v>
      </c>
      <c r="BB70" s="10">
        <f t="shared" si="247"/>
        <v>1.8093994778067886</v>
      </c>
      <c r="BC70" s="10" t="str">
        <f t="shared" si="247"/>
        <v/>
      </c>
      <c r="BD70" s="10" t="str">
        <f t="shared" si="247"/>
        <v/>
      </c>
      <c r="BE70" s="10">
        <f t="shared" si="247"/>
        <v>1.6761517615176151</v>
      </c>
      <c r="BF70" s="122">
        <f t="shared" si="248"/>
        <v>0.89662921348314606</v>
      </c>
      <c r="BG70" s="111">
        <f t="shared" si="249"/>
        <v>0.99656750572082387</v>
      </c>
      <c r="BH70" s="111">
        <f t="shared" si="250"/>
        <v>0.97934782608695647</v>
      </c>
      <c r="BI70" s="111">
        <f t="shared" si="251"/>
        <v>1.3969658659924147</v>
      </c>
      <c r="BJ70" s="111">
        <f t="shared" si="252"/>
        <v>1.3201958041958042</v>
      </c>
      <c r="BK70" s="111">
        <f t="shared" si="253"/>
        <v>1.1847989242604291</v>
      </c>
      <c r="BL70" s="111">
        <f t="shared" si="254"/>
        <v>0</v>
      </c>
      <c r="BM70" s="111">
        <f t="shared" si="255"/>
        <v>0</v>
      </c>
      <c r="BN70" s="111">
        <f t="shared" si="256"/>
        <v>0</v>
      </c>
      <c r="BO70" s="111">
        <f t="shared" si="257"/>
        <v>0</v>
      </c>
      <c r="BP70" s="111">
        <f t="shared" si="258"/>
        <v>0</v>
      </c>
      <c r="BQ70" s="111">
        <f t="shared" si="259"/>
        <v>0</v>
      </c>
      <c r="BR70" s="111">
        <f>BA70/(SUM(N58:INDEX(N58:P58,IF($A$2&lt;3,$A$2,3)))/SUM(N34:INDEX(N34:P34,IF($A$2&lt;3,$A$2,3))))</f>
        <v>0.94402518261431057</v>
      </c>
      <c r="BS70" s="111">
        <f>BB70/(SUM(Q58:INDEX(Q58:S58,$B$2))/SUM(Q34:INDEX(Q34:S34,$B$2)))</f>
        <v>1.2669229740241079</v>
      </c>
      <c r="BV70" s="31">
        <f t="shared" si="266"/>
        <v>1.11743450767841</v>
      </c>
    </row>
    <row r="71" spans="1:74" x14ac:dyDescent="0.25">
      <c r="A71" s="135" t="s">
        <v>136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1"/>
      <c r="AK71" s="31"/>
      <c r="AL71" s="31"/>
      <c r="AM71" s="31"/>
      <c r="AN71" s="31"/>
      <c r="AO71" s="10"/>
      <c r="AP71" s="10">
        <f>IFERROR(AP59/AP35,"")</f>
        <v>1.1989795918367347</v>
      </c>
      <c r="AQ71" s="10">
        <f>IFERROR(AQ59/AQ35,"")</f>
        <v>1.361842105263158</v>
      </c>
      <c r="AR71" s="10">
        <f>IFERROR(AR59/AR35,"")</f>
        <v>1.4366666666666668</v>
      </c>
      <c r="AS71" s="10">
        <f>IFERROR(AS59/AS35,"")</f>
        <v>1.2835820895522387</v>
      </c>
      <c r="AT71" s="10">
        <f>IFERROR(AT59/AT35,"")</f>
        <v>1.0877192982456141</v>
      </c>
      <c r="BA71" s="10"/>
      <c r="BB71" s="10"/>
      <c r="BC71" s="10"/>
      <c r="BD71" s="10"/>
      <c r="BE71" s="10"/>
      <c r="BF71" s="122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V71" s="31"/>
    </row>
    <row r="72" spans="1:74" s="17" customFormat="1" x14ac:dyDescent="0.25">
      <c r="A72" s="1" t="s">
        <v>3</v>
      </c>
      <c r="B72" s="13">
        <f t="shared" ref="B72:Y72" si="292">IFERROR(B60/B36,"")</f>
        <v>1.2836624775583483</v>
      </c>
      <c r="C72" s="13">
        <f t="shared" si="292"/>
        <v>1.2881720430107526</v>
      </c>
      <c r="D72" s="13">
        <f t="shared" si="292"/>
        <v>1.5591900311526479</v>
      </c>
      <c r="E72" s="13">
        <f t="shared" si="292"/>
        <v>1.5456989247311828</v>
      </c>
      <c r="F72" s="13">
        <f t="shared" si="292"/>
        <v>1.3200908059023837</v>
      </c>
      <c r="G72" s="13">
        <f t="shared" si="292"/>
        <v>1.3867735470941884</v>
      </c>
      <c r="H72" s="13">
        <f t="shared" si="292"/>
        <v>1.4842829076620825</v>
      </c>
      <c r="I72" s="13">
        <f t="shared" si="292"/>
        <v>1.2932692307692308</v>
      </c>
      <c r="J72" s="13">
        <f t="shared" si="292"/>
        <v>1.5065982404692082</v>
      </c>
      <c r="K72" s="13">
        <f t="shared" si="292"/>
        <v>1.3938053097345133</v>
      </c>
      <c r="L72" s="13">
        <f t="shared" si="292"/>
        <v>1.9355311355311355</v>
      </c>
      <c r="M72" s="13">
        <f t="shared" si="292"/>
        <v>1.9368622448979591</v>
      </c>
      <c r="N72" s="5">
        <f t="shared" si="292"/>
        <v>1.2866141732283465</v>
      </c>
      <c r="O72" s="5">
        <f t="shared" si="292"/>
        <v>1.3177419354838709</v>
      </c>
      <c r="P72" s="5">
        <f t="shared" si="292"/>
        <v>1.7508960573476702</v>
      </c>
      <c r="Q72" s="5">
        <f t="shared" si="292"/>
        <v>1.5372829417773237</v>
      </c>
      <c r="R72" s="5">
        <f t="shared" si="292"/>
        <v>1.4972426470588236</v>
      </c>
      <c r="S72" s="5">
        <f t="shared" si="292"/>
        <v>1.6927747419550698</v>
      </c>
      <c r="T72" s="5">
        <f t="shared" si="292"/>
        <v>1.4343511450381679</v>
      </c>
      <c r="U72" s="5">
        <f t="shared" si="292"/>
        <v>1.4732394366197183</v>
      </c>
      <c r="V72" s="5">
        <f t="shared" si="292"/>
        <v>1.814878892733564</v>
      </c>
      <c r="W72" s="5">
        <f t="shared" si="292"/>
        <v>1.5675306957708048</v>
      </c>
      <c r="X72" s="5">
        <f t="shared" si="292"/>
        <v>1.8960363872644574</v>
      </c>
      <c r="Y72" s="5">
        <f t="shared" si="292"/>
        <v>2.0249999999999999</v>
      </c>
      <c r="Z72" s="23">
        <f t="shared" ref="Z72:AD72" si="293">IFERROR(Z60/Z36,"")</f>
        <v>1.5628594905505342</v>
      </c>
      <c r="AA72" s="23">
        <f t="shared" si="293"/>
        <v>1.513285533530156</v>
      </c>
      <c r="AB72" s="23">
        <f t="shared" si="293"/>
        <v>1.5945072697899838</v>
      </c>
      <c r="AC72" s="23">
        <f t="shared" si="293"/>
        <v>1.5945340501792116</v>
      </c>
      <c r="AD72" s="23">
        <f t="shared" si="293"/>
        <v>1.8676923076923078</v>
      </c>
      <c r="AE72" s="23">
        <f t="shared" ref="AE72:AI72" si="294">IFERROR(AE60/AE36,"")</f>
        <v>1.4023792862141358</v>
      </c>
      <c r="AF72" s="23">
        <f t="shared" si="294"/>
        <v>1.3912259615384615</v>
      </c>
      <c r="AG72" s="23">
        <f t="shared" si="294"/>
        <v>1.409454822722074</v>
      </c>
      <c r="AH72" s="23">
        <f t="shared" si="294"/>
        <v>1.4443061605476042</v>
      </c>
      <c r="AI72" s="23">
        <f t="shared" si="294"/>
        <v>1.7853802608909672</v>
      </c>
      <c r="AJ72" s="32">
        <f t="shared" si="263"/>
        <v>0.11443423752331006</v>
      </c>
      <c r="AK72" s="32">
        <f t="shared" si="242"/>
        <v>8.7735260386254676E-2</v>
      </c>
      <c r="AL72" s="32">
        <f t="shared" si="243"/>
        <v>0.1312936350173457</v>
      </c>
      <c r="AM72" s="31">
        <f t="shared" si="243"/>
        <v>0.10401388136061751</v>
      </c>
      <c r="AN72" s="31">
        <f t="shared" si="243"/>
        <v>4.6103370023965695E-2</v>
      </c>
      <c r="AO72" s="11">
        <f t="shared" ref="AO72:AP72" si="295">IFERROR(AO60/AO36,"")</f>
        <v>1.5690499510284035</v>
      </c>
      <c r="AP72" s="11">
        <f t="shared" si="295"/>
        <v>1.6109570041608876</v>
      </c>
      <c r="AQ72" s="11">
        <f t="shared" ref="AQ72:AR72" si="296">IFERROR(AQ60/AQ36,"")</f>
        <v>1.839686684073107</v>
      </c>
      <c r="AR72" s="11">
        <f t="shared" si="296"/>
        <v>1.8621509209744505</v>
      </c>
      <c r="AS72" s="11">
        <f t="shared" ref="AS72:AT72" si="297">IFERROR(AS60/AS36,"")</f>
        <v>2.2644853442399455</v>
      </c>
      <c r="AT72" s="11">
        <f t="shared" si="297"/>
        <v>1.8342161016949152</v>
      </c>
      <c r="BA72" s="11">
        <f t="shared" ref="BA72:BE72" si="298">IFERROR(BA60/BA36,"")</f>
        <v>1.7012334399269073</v>
      </c>
      <c r="BB72" s="11">
        <f t="shared" si="298"/>
        <v>1.9688368400158793</v>
      </c>
      <c r="BC72" s="11" t="str">
        <f t="shared" si="298"/>
        <v/>
      </c>
      <c r="BD72" s="11" t="str">
        <f t="shared" si="298"/>
        <v/>
      </c>
      <c r="BE72" s="11">
        <f t="shared" si="298"/>
        <v>1.8444137638062872</v>
      </c>
      <c r="BF72" s="123">
        <f t="shared" si="248"/>
        <v>1.2195186277882941</v>
      </c>
      <c r="BG72" s="118">
        <f t="shared" si="249"/>
        <v>1.2225132712114448</v>
      </c>
      <c r="BH72" s="118">
        <f t="shared" si="250"/>
        <v>1.0507115350182126</v>
      </c>
      <c r="BI72" s="118">
        <f t="shared" si="251"/>
        <v>1.2113260808199249</v>
      </c>
      <c r="BJ72" s="118">
        <f t="shared" si="252"/>
        <v>1.512437111438343</v>
      </c>
      <c r="BK72" s="118">
        <f t="shared" si="253"/>
        <v>1.0835559252121683</v>
      </c>
      <c r="BL72" s="118">
        <f t="shared" si="254"/>
        <v>0</v>
      </c>
      <c r="BM72" s="118">
        <f t="shared" si="255"/>
        <v>0</v>
      </c>
      <c r="BN72" s="118">
        <f t="shared" si="256"/>
        <v>0</v>
      </c>
      <c r="BO72" s="118">
        <f t="shared" si="257"/>
        <v>0</v>
      </c>
      <c r="BP72" s="118">
        <f t="shared" si="258"/>
        <v>0</v>
      </c>
      <c r="BQ72" s="118">
        <f t="shared" si="259"/>
        <v>0</v>
      </c>
      <c r="BR72" s="118">
        <f>BA72/(SUM(N60:INDEX(N60:P60,IF($A$2&lt;3,$A$2,3)))/SUM(N36:INDEX(N36:P36,IF($A$2&lt;3,$A$2,3))))</f>
        <v>1.1241985747120116</v>
      </c>
      <c r="BS72" s="111">
        <f>BB72/(SUM(Q60:INDEX(Q60:S60,$B$2))/SUM(Q36:INDEX(Q36:S36,$B$2)))</f>
        <v>1.2347619087840216</v>
      </c>
      <c r="BV72" s="32">
        <f t="shared" si="266"/>
        <v>1.1801532863050743</v>
      </c>
    </row>
    <row r="73" spans="1:74" x14ac:dyDescent="0.25">
      <c r="W73" s="8"/>
      <c r="BF73" s="124"/>
    </row>
    <row r="74" spans="1:74" x14ac:dyDescent="0.25">
      <c r="BF74" s="124"/>
    </row>
    <row r="75" spans="1:74" s="17" customFormat="1" x14ac:dyDescent="0.25">
      <c r="A75" s="2" t="s">
        <v>14</v>
      </c>
      <c r="B75" s="3">
        <f t="shared" ref="B75:Y75" si="299">B39</f>
        <v>42005</v>
      </c>
      <c r="C75" s="3">
        <f t="shared" si="299"/>
        <v>42036</v>
      </c>
      <c r="D75" s="3">
        <f t="shared" si="299"/>
        <v>42064</v>
      </c>
      <c r="E75" s="3">
        <f t="shared" si="299"/>
        <v>42095</v>
      </c>
      <c r="F75" s="3">
        <f t="shared" si="299"/>
        <v>42125</v>
      </c>
      <c r="G75" s="3">
        <f t="shared" si="299"/>
        <v>42156</v>
      </c>
      <c r="H75" s="3">
        <f t="shared" si="299"/>
        <v>42186</v>
      </c>
      <c r="I75" s="3">
        <f t="shared" si="299"/>
        <v>42217</v>
      </c>
      <c r="J75" s="3">
        <f t="shared" si="299"/>
        <v>42248</v>
      </c>
      <c r="K75" s="3">
        <f t="shared" si="299"/>
        <v>42278</v>
      </c>
      <c r="L75" s="3">
        <f t="shared" si="299"/>
        <v>42309</v>
      </c>
      <c r="M75" s="3">
        <f t="shared" si="299"/>
        <v>42339</v>
      </c>
      <c r="N75" s="3">
        <f t="shared" si="299"/>
        <v>42370</v>
      </c>
      <c r="O75" s="3">
        <f t="shared" si="299"/>
        <v>42401</v>
      </c>
      <c r="P75" s="3">
        <f t="shared" si="299"/>
        <v>42430</v>
      </c>
      <c r="Q75" s="3">
        <f t="shared" si="299"/>
        <v>42461</v>
      </c>
      <c r="R75" s="3">
        <f t="shared" si="299"/>
        <v>42491</v>
      </c>
      <c r="S75" s="3">
        <f t="shared" si="299"/>
        <v>42522</v>
      </c>
      <c r="T75" s="3">
        <f t="shared" si="299"/>
        <v>42552</v>
      </c>
      <c r="U75" s="3">
        <f t="shared" si="299"/>
        <v>42583</v>
      </c>
      <c r="V75" s="3">
        <f t="shared" si="299"/>
        <v>42614</v>
      </c>
      <c r="W75" s="3">
        <f t="shared" si="299"/>
        <v>42644</v>
      </c>
      <c r="X75" s="3">
        <f t="shared" si="299"/>
        <v>42675</v>
      </c>
      <c r="Y75" s="3">
        <f t="shared" si="299"/>
        <v>42705</v>
      </c>
      <c r="Z75" s="29" t="s">
        <v>18</v>
      </c>
      <c r="AA75" s="29" t="s">
        <v>19</v>
      </c>
      <c r="AB75" s="29" t="s">
        <v>20</v>
      </c>
      <c r="AC75" s="29" t="s">
        <v>21</v>
      </c>
      <c r="AD75" s="29" t="s">
        <v>22</v>
      </c>
      <c r="AE75" s="26" t="str">
        <f t="shared" ref="AE75:AI75" si="300">AE51</f>
        <v>YTD 6/15</v>
      </c>
      <c r="AF75" s="26" t="str">
        <f t="shared" si="300"/>
        <v>Q1 '15</v>
      </c>
      <c r="AG75" s="26" t="str">
        <f t="shared" si="300"/>
        <v>Q2 '15</v>
      </c>
      <c r="AH75" s="26" t="str">
        <f t="shared" si="300"/>
        <v>Q3 '15</v>
      </c>
      <c r="AI75" s="26" t="str">
        <f t="shared" si="300"/>
        <v>Q4 '15</v>
      </c>
      <c r="AJ75" s="30" t="s">
        <v>27</v>
      </c>
      <c r="AK75" s="30" t="s">
        <v>29</v>
      </c>
      <c r="AL75" s="30" t="s">
        <v>30</v>
      </c>
      <c r="AM75" s="30" t="s">
        <v>31</v>
      </c>
      <c r="AN75" s="30" t="s">
        <v>32</v>
      </c>
      <c r="AO75" s="108">
        <v>42736</v>
      </c>
      <c r="AP75" s="108">
        <v>42767</v>
      </c>
      <c r="AQ75" s="108">
        <v>42795</v>
      </c>
      <c r="AR75" s="108">
        <v>42826</v>
      </c>
      <c r="AS75" s="108">
        <v>42856</v>
      </c>
      <c r="AT75" s="108">
        <v>42887</v>
      </c>
      <c r="AU75" s="108">
        <v>42917</v>
      </c>
      <c r="AV75" s="108">
        <v>42948</v>
      </c>
      <c r="AW75" s="108">
        <v>42979</v>
      </c>
      <c r="AX75" s="108">
        <v>43009</v>
      </c>
      <c r="AY75" s="108">
        <v>43040</v>
      </c>
      <c r="AZ75" s="108">
        <v>43070</v>
      </c>
      <c r="BA75" s="29" t="s">
        <v>123</v>
      </c>
      <c r="BB75" s="29" t="s">
        <v>124</v>
      </c>
      <c r="BC75" s="29" t="s">
        <v>125</v>
      </c>
      <c r="BD75" s="29" t="s">
        <v>126</v>
      </c>
      <c r="BE75" s="29" t="str">
        <f>"YTD " &amp; A74 &amp;"/17"</f>
        <v>YTD /17</v>
      </c>
      <c r="BF75" s="121">
        <v>42736</v>
      </c>
      <c r="BG75" s="108">
        <v>42767</v>
      </c>
      <c r="BH75" s="108">
        <v>42795</v>
      </c>
      <c r="BI75" s="108">
        <v>42826</v>
      </c>
      <c r="BJ75" s="108">
        <v>42856</v>
      </c>
      <c r="BK75" s="108">
        <v>42887</v>
      </c>
      <c r="BL75" s="108">
        <v>42917</v>
      </c>
      <c r="BM75" s="108">
        <v>42948</v>
      </c>
      <c r="BN75" s="108">
        <v>42979</v>
      </c>
      <c r="BO75" s="108">
        <v>43009</v>
      </c>
      <c r="BP75" s="108">
        <v>43040</v>
      </c>
      <c r="BQ75" s="108">
        <v>43070</v>
      </c>
      <c r="BR75" s="29" t="s">
        <v>127</v>
      </c>
      <c r="BS75" s="29" t="s">
        <v>128</v>
      </c>
      <c r="BT75" s="29" t="s">
        <v>96</v>
      </c>
      <c r="BU75" s="29" t="s">
        <v>129</v>
      </c>
      <c r="BV75" s="112" t="s">
        <v>130</v>
      </c>
    </row>
    <row r="76" spans="1:74" x14ac:dyDescent="0.25">
      <c r="A76" t="s">
        <v>4</v>
      </c>
      <c r="B76" s="4">
        <f t="shared" ref="B76:B82" si="301">IFERROR(B4/B52,"")</f>
        <v>25.032451219512197</v>
      </c>
      <c r="C76" s="4">
        <f t="shared" ref="C76:Y76" si="302">IFERROR(C4/C52,"")</f>
        <v>19.755242424242425</v>
      </c>
      <c r="D76" s="4">
        <f t="shared" si="302"/>
        <v>33.425615384615384</v>
      </c>
      <c r="E76" s="4">
        <f t="shared" si="302"/>
        <v>33.375156804733727</v>
      </c>
      <c r="F76" s="4">
        <f t="shared" si="302"/>
        <v>27.285160337552746</v>
      </c>
      <c r="G76" s="4">
        <f t="shared" si="302"/>
        <v>32.193661016949157</v>
      </c>
      <c r="H76" s="4">
        <f t="shared" si="302"/>
        <v>43.875194767441855</v>
      </c>
      <c r="I76" s="4">
        <f t="shared" si="302"/>
        <v>25.721978609625669</v>
      </c>
      <c r="J76" s="4">
        <f t="shared" si="302"/>
        <v>35.026007751937982</v>
      </c>
      <c r="K76" s="4">
        <f t="shared" si="302"/>
        <v>27.151162393162334</v>
      </c>
      <c r="L76" s="4">
        <f t="shared" si="302"/>
        <v>27.188452247191012</v>
      </c>
      <c r="M76" s="4">
        <f t="shared" si="302"/>
        <v>31.669962393162354</v>
      </c>
      <c r="N76" s="4">
        <f t="shared" si="302"/>
        <v>35.149828124999999</v>
      </c>
      <c r="O76" s="4">
        <f t="shared" si="302"/>
        <v>31.867835820895074</v>
      </c>
      <c r="P76" s="4">
        <f t="shared" si="302"/>
        <v>26.925121951219452</v>
      </c>
      <c r="Q76" s="4">
        <f t="shared" si="302"/>
        <v>37.592350282485882</v>
      </c>
      <c r="R76" s="4">
        <f t="shared" si="302"/>
        <v>31.795125000000002</v>
      </c>
      <c r="S76" s="4">
        <f t="shared" si="302"/>
        <v>27.800063432835824</v>
      </c>
      <c r="T76" s="4">
        <f t="shared" si="302"/>
        <v>31.257836363636365</v>
      </c>
      <c r="U76" s="4">
        <f t="shared" si="302"/>
        <v>25.938352657004828</v>
      </c>
      <c r="V76" s="4">
        <f t="shared" si="302"/>
        <v>25.281529010238909</v>
      </c>
      <c r="W76" s="4">
        <f t="shared" si="302"/>
        <v>27.026854700854699</v>
      </c>
      <c r="X76" s="4">
        <f t="shared" si="302"/>
        <v>28.059678700361012</v>
      </c>
      <c r="Y76" s="4">
        <f t="shared" si="302"/>
        <v>32.110261574074073</v>
      </c>
      <c r="Z76" s="4">
        <f t="shared" ref="Z76:AD76" si="303">IFERROR(Z4/Z52,"")</f>
        <v>31.672092618384344</v>
      </c>
      <c r="AA76" s="4">
        <f t="shared" si="303"/>
        <v>29.832047457626981</v>
      </c>
      <c r="AB76" s="4">
        <f t="shared" si="303"/>
        <v>32.95533924349882</v>
      </c>
      <c r="AC76" s="4">
        <f t="shared" si="303"/>
        <v>27.296459722222224</v>
      </c>
      <c r="AD76" s="4">
        <f t="shared" si="303"/>
        <v>29.659011664899253</v>
      </c>
      <c r="AE76" s="4">
        <f t="shared" ref="AE76:AI76" si="304">IFERROR(AE4/AE52,"")</f>
        <v>30.03134100135318</v>
      </c>
      <c r="AF76" s="4">
        <f t="shared" si="304"/>
        <v>28.193759868421054</v>
      </c>
      <c r="AG76" s="4">
        <f t="shared" si="304"/>
        <v>31.315535632183909</v>
      </c>
      <c r="AH76" s="4">
        <f t="shared" si="304"/>
        <v>36.446777777777768</v>
      </c>
      <c r="AI76" s="4">
        <f t="shared" si="304"/>
        <v>29.207488390092845</v>
      </c>
      <c r="AJ76" s="31">
        <f>Z76/AE76-1</f>
        <v>5.4634643752912382E-2</v>
      </c>
      <c r="AK76" s="31">
        <f t="shared" ref="AK76:AK84" si="305">AA76/AF76-1</f>
        <v>5.8108162829354271E-2</v>
      </c>
      <c r="AL76" s="31">
        <f t="shared" ref="AL76:AN84" si="306">AB76/AG76-1</f>
        <v>5.236390111844802E-2</v>
      </c>
      <c r="AM76" s="31">
        <f t="shared" si="306"/>
        <v>-0.25105972635898288</v>
      </c>
      <c r="AN76" s="31">
        <f t="shared" si="306"/>
        <v>1.5459161321093484E-2</v>
      </c>
      <c r="AO76" s="4">
        <f t="shared" ref="AO76:AP76" si="307">IFERROR(AO4/AO52,"")</f>
        <v>22.4601875</v>
      </c>
      <c r="AP76" s="4">
        <f t="shared" si="307"/>
        <v>32.71586585365857</v>
      </c>
      <c r="AQ76" s="4">
        <f t="shared" ref="AQ76:AR76" si="308">IFERROR(AQ4/AQ52,"")</f>
        <v>26.061524547803621</v>
      </c>
      <c r="AR76" s="4">
        <f t="shared" si="308"/>
        <v>25.610891495601233</v>
      </c>
      <c r="AS76" s="4">
        <f t="shared" ref="AS76:AT76" si="309">IFERROR(AS4/AS52,"")</f>
        <v>23.589915014164305</v>
      </c>
      <c r="AT76" s="4">
        <f t="shared" si="309"/>
        <v>24.274827144686299</v>
      </c>
      <c r="BA76" s="4">
        <f t="shared" ref="BA76:BE76" si="310">IFERROR(BA4/BA52,"")</f>
        <v>27.289917037861926</v>
      </c>
      <c r="BB76" s="4">
        <f t="shared" si="310"/>
        <v>24.471990779160919</v>
      </c>
      <c r="BC76" s="4" t="str">
        <f t="shared" si="310"/>
        <v/>
      </c>
      <c r="BD76" s="4" t="str">
        <f t="shared" si="310"/>
        <v/>
      </c>
      <c r="BE76" s="4">
        <f t="shared" si="310"/>
        <v>25.74840832282473</v>
      </c>
      <c r="BF76" s="122">
        <f t="shared" ref="BF76:BF84" si="311">AO76/N76</f>
        <v>0.63898427668342972</v>
      </c>
      <c r="BG76" s="111">
        <f t="shared" ref="BG76:BG84" si="312">AP76/O76</f>
        <v>1.0266108447881315</v>
      </c>
      <c r="BH76" s="111">
        <f t="shared" ref="BH76:BH84" si="313">AQ76/P76</f>
        <v>0.9679259613018496</v>
      </c>
      <c r="BI76" s="111">
        <f t="shared" ref="BI76:BI84" si="314">AR76/Q76</f>
        <v>0.68127933750216307</v>
      </c>
      <c r="BJ76" s="111">
        <f t="shared" ref="BJ76:BJ84" si="315">AS76/R76</f>
        <v>0.74193496689081428</v>
      </c>
      <c r="BK76" s="111">
        <f t="shared" ref="BK76:BK84" si="316">AT76/S76</f>
        <v>0.87319322861739512</v>
      </c>
      <c r="BL76" s="111">
        <f t="shared" ref="BL76:BL84" si="317">AU76/T76</f>
        <v>0</v>
      </c>
      <c r="BM76" s="111">
        <f t="shared" ref="BM76:BM84" si="318">AV76/U76</f>
        <v>0</v>
      </c>
      <c r="BN76" s="111">
        <f t="shared" ref="BN76:BN84" si="319">AW76/V76</f>
        <v>0</v>
      </c>
      <c r="BO76" s="111">
        <f t="shared" ref="BO76:BO84" si="320">AX76/W76</f>
        <v>0</v>
      </c>
      <c r="BP76" s="111">
        <f t="shared" ref="BP76:BP84" si="321">AY76/X76</f>
        <v>0</v>
      </c>
      <c r="BQ76" s="111">
        <f t="shared" ref="BQ76:BQ84" si="322">AZ76/Y76</f>
        <v>0</v>
      </c>
      <c r="BR76" s="111">
        <f>IFERROR(BA76/(SUM(N4:INDEX(N4:P4,IF($A$2&lt;3,$A$2,3)))/SUM(N52:INDEX(N52:P52,IF($A$2&lt;3,$A$2,3)))),0)</f>
        <v>0.91478525155285229</v>
      </c>
      <c r="BS76" s="111">
        <f>IFERROR(BB76/(SUM(Q4:INDEX(Q4:S4,IF($A$2&lt;7,$A$2-3,3)))/SUM(Q52:INDEX(Q52:S52,IF($A$2&lt;7,$A$2-3,3)))),0)</f>
        <v>0.74258045406067452</v>
      </c>
      <c r="BT76" s="111"/>
      <c r="BU76" s="111"/>
      <c r="BV76" s="111">
        <f>IFERROR(BE76/Z76,0)</f>
        <v>0.81296833250224965</v>
      </c>
    </row>
    <row r="77" spans="1:74" x14ac:dyDescent="0.25">
      <c r="A77" t="s">
        <v>5</v>
      </c>
      <c r="B77" s="4">
        <f t="shared" si="301"/>
        <v>14.38318181818182</v>
      </c>
      <c r="C77" s="4">
        <f t="shared" ref="C77:Y77" si="323">IFERROR(C5/C53,"")</f>
        <v>13.360600000000002</v>
      </c>
      <c r="D77" s="4">
        <f t="shared" si="323"/>
        <v>14.565520100502512</v>
      </c>
      <c r="E77" s="4">
        <f t="shared" si="323"/>
        <v>20.581070833333335</v>
      </c>
      <c r="F77" s="4">
        <f t="shared" si="323"/>
        <v>16.455992366412215</v>
      </c>
      <c r="G77" s="4">
        <f t="shared" si="323"/>
        <v>14.468648351648351</v>
      </c>
      <c r="H77" s="4">
        <f t="shared" si="323"/>
        <v>13.00454</v>
      </c>
      <c r="I77" s="4">
        <f t="shared" si="323"/>
        <v>13.077528634361235</v>
      </c>
      <c r="J77" s="4">
        <f t="shared" si="323"/>
        <v>15.813219211822659</v>
      </c>
      <c r="K77" s="4">
        <f t="shared" si="323"/>
        <v>14.314713754646842</v>
      </c>
      <c r="L77" s="4">
        <f t="shared" si="323"/>
        <v>14.269789223454881</v>
      </c>
      <c r="M77" s="4">
        <f t="shared" si="323"/>
        <v>17.062187022900762</v>
      </c>
      <c r="N77" s="4">
        <f t="shared" si="323"/>
        <v>16.685963414634145</v>
      </c>
      <c r="O77" s="4">
        <f t="shared" si="323"/>
        <v>13.424341463414635</v>
      </c>
      <c r="P77" s="4">
        <f t="shared" si="323"/>
        <v>17.039792910447765</v>
      </c>
      <c r="Q77" s="4">
        <f t="shared" si="323"/>
        <v>21.221091168091196</v>
      </c>
      <c r="R77" s="4">
        <f t="shared" si="323"/>
        <v>15.061581280788179</v>
      </c>
      <c r="S77" s="4">
        <f t="shared" si="323"/>
        <v>13.264700523560283</v>
      </c>
      <c r="T77" s="4">
        <f t="shared" si="323"/>
        <v>13.084938369781332</v>
      </c>
      <c r="U77" s="4">
        <f t="shared" si="323"/>
        <v>13.785278065630431</v>
      </c>
      <c r="V77" s="4">
        <f t="shared" si="323"/>
        <v>14.281856843209281</v>
      </c>
      <c r="W77" s="4">
        <f t="shared" si="323"/>
        <v>13.349836606441508</v>
      </c>
      <c r="X77" s="4">
        <f t="shared" si="323"/>
        <v>15.22481029810305</v>
      </c>
      <c r="Y77" s="4">
        <f t="shared" si="323"/>
        <v>14.360200000000079</v>
      </c>
      <c r="Z77" s="4">
        <f t="shared" ref="Z77:AD77" si="324">IFERROR(Z5/Z53,"")</f>
        <v>15.68564179104481</v>
      </c>
      <c r="AA77" s="4">
        <f t="shared" si="324"/>
        <v>16.574820000000003</v>
      </c>
      <c r="AB77" s="4">
        <f t="shared" si="324"/>
        <v>15.322075934579486</v>
      </c>
      <c r="AC77" s="4">
        <f t="shared" si="324"/>
        <v>13.844829525915047</v>
      </c>
      <c r="AD77" s="4">
        <f t="shared" si="324"/>
        <v>14.358412194687176</v>
      </c>
      <c r="AE77" s="4">
        <f t="shared" ref="AE77:AI77" si="325">IFERROR(AE5/AE53,"")</f>
        <v>16.010631808278866</v>
      </c>
      <c r="AF77" s="4">
        <f t="shared" si="325"/>
        <v>14.26757876712329</v>
      </c>
      <c r="AG77" s="4">
        <f t="shared" si="325"/>
        <v>17.086681465821002</v>
      </c>
      <c r="AH77" s="4">
        <f t="shared" si="325"/>
        <v>14.181439471007121</v>
      </c>
      <c r="AI77" s="4">
        <f t="shared" si="325"/>
        <v>15.305815308988784</v>
      </c>
      <c r="AJ77" s="31">
        <f t="shared" ref="AJ77:AJ84" si="326">Z77/AE77-1</f>
        <v>-2.0298388041501747E-2</v>
      </c>
      <c r="AK77" s="31">
        <f t="shared" si="305"/>
        <v>0.16171217769571933</v>
      </c>
      <c r="AL77" s="31">
        <f t="shared" si="306"/>
        <v>-0.10327374187733929</v>
      </c>
      <c r="AM77" s="31">
        <f t="shared" si="306"/>
        <v>-2.3735950485156754E-2</v>
      </c>
      <c r="AN77" s="31">
        <f t="shared" si="306"/>
        <v>-6.1898245547574171E-2</v>
      </c>
      <c r="AO77" s="4">
        <f t="shared" ref="AO77:AP77" si="327">IFERROR(AO5/AO53,"")</f>
        <v>14.10920350877193</v>
      </c>
      <c r="AP77" s="4">
        <f t="shared" si="327"/>
        <v>13.761591549295796</v>
      </c>
      <c r="AQ77" s="4">
        <f t="shared" ref="AQ77:AR77" si="328">IFERROR(AQ5/AQ53,"")</f>
        <v>14.575081135902636</v>
      </c>
      <c r="AR77" s="4">
        <f t="shared" si="328"/>
        <v>14.734713692946084</v>
      </c>
      <c r="AS77" s="4">
        <f t="shared" ref="AS77:AT77" si="329">IFERROR(AS5/AS53,"")</f>
        <v>14.356526237989653</v>
      </c>
      <c r="AT77" s="4">
        <f t="shared" si="329"/>
        <v>13.787705035971223</v>
      </c>
      <c r="BA77" s="4">
        <f t="shared" ref="BA77:BE77" si="330">IFERROR(BA5/BA53,"")</f>
        <v>14.29262875662935</v>
      </c>
      <c r="BB77" s="4">
        <f t="shared" si="330"/>
        <v>14.171105215988538</v>
      </c>
      <c r="BC77" s="4" t="str">
        <f t="shared" si="330"/>
        <v/>
      </c>
      <c r="BD77" s="4" t="str">
        <f t="shared" si="330"/>
        <v/>
      </c>
      <c r="BE77" s="4">
        <f t="shared" si="330"/>
        <v>14.217070990750033</v>
      </c>
      <c r="BF77" s="122">
        <f t="shared" si="311"/>
        <v>0.84557320174858408</v>
      </c>
      <c r="BG77" s="111">
        <f t="shared" si="312"/>
        <v>1.0251222815510368</v>
      </c>
      <c r="BH77" s="111">
        <f t="shared" si="313"/>
        <v>0.85535553234136319</v>
      </c>
      <c r="BI77" s="111">
        <f t="shared" si="314"/>
        <v>0.69434288634044117</v>
      </c>
      <c r="BJ77" s="111">
        <f t="shared" si="315"/>
        <v>0.95318851124231829</v>
      </c>
      <c r="BK77" s="111">
        <f t="shared" si="316"/>
        <v>1.0394282940260882</v>
      </c>
      <c r="BL77" s="111">
        <f t="shared" si="317"/>
        <v>0</v>
      </c>
      <c r="BM77" s="111">
        <f t="shared" si="318"/>
        <v>0</v>
      </c>
      <c r="BN77" s="111">
        <f t="shared" si="319"/>
        <v>0</v>
      </c>
      <c r="BO77" s="111">
        <f t="shared" si="320"/>
        <v>0</v>
      </c>
      <c r="BP77" s="111">
        <f t="shared" si="321"/>
        <v>0</v>
      </c>
      <c r="BQ77" s="111">
        <f t="shared" si="322"/>
        <v>0</v>
      </c>
      <c r="BR77" s="111">
        <f>IFERROR(BA77/(SUM(N5:INDEX(N5:P5,IF($A$2&lt;3,$A$2,3)))/SUM(N53:INDEX(N53:P53,IF($A$2&lt;3,$A$2,3)))),0)</f>
        <v>0.86230974192355314</v>
      </c>
      <c r="BS77" s="111">
        <f>IFERROR(BB77/(SUM(Q5:INDEX(Q5:S5,IF($A$2&lt;7,$A$2-3,3)))/SUM(Q53:INDEX(Q53:S53,IF($A$2&lt;7,$A$2-3,3)))),0)</f>
        <v>0.92488154193300987</v>
      </c>
      <c r="BT77" s="111"/>
      <c r="BU77" s="111"/>
      <c r="BV77" s="111">
        <f t="shared" ref="BV77:BV84" si="331">IFERROR(BE77/Z77,0)</f>
        <v>0.90637483503332272</v>
      </c>
    </row>
    <row r="78" spans="1:74" x14ac:dyDescent="0.25">
      <c r="A78" t="s">
        <v>6</v>
      </c>
      <c r="B78" s="4">
        <f t="shared" si="301"/>
        <v>12.821111888111886</v>
      </c>
      <c r="C78" s="4">
        <f t="shared" ref="C78:Y78" si="332">IFERROR(C6/C54,"")</f>
        <v>14.199015384615377</v>
      </c>
      <c r="D78" s="4">
        <f t="shared" si="332"/>
        <v>18.394213675213674</v>
      </c>
      <c r="E78" s="4">
        <f t="shared" si="332"/>
        <v>16.393338383838383</v>
      </c>
      <c r="F78" s="4">
        <f t="shared" si="332"/>
        <v>14.638915433403806</v>
      </c>
      <c r="G78" s="4">
        <f t="shared" si="332"/>
        <v>16.364360730593607</v>
      </c>
      <c r="H78" s="4">
        <f t="shared" si="332"/>
        <v>14.968020746887968</v>
      </c>
      <c r="I78" s="4">
        <f t="shared" si="332"/>
        <v>14.499375000000002</v>
      </c>
      <c r="J78" s="4">
        <f t="shared" si="332"/>
        <v>15.49359265442404</v>
      </c>
      <c r="K78" s="4">
        <f t="shared" si="332"/>
        <v>16.29332638888889</v>
      </c>
      <c r="L78" s="4">
        <f t="shared" si="332"/>
        <v>13.280004329004329</v>
      </c>
      <c r="M78" s="4">
        <f t="shared" si="332"/>
        <v>14.402994295028542</v>
      </c>
      <c r="N78" s="4">
        <f t="shared" si="332"/>
        <v>14.015318518518503</v>
      </c>
      <c r="O78" s="4">
        <f t="shared" si="332"/>
        <v>12.947682926829268</v>
      </c>
      <c r="P78" s="4">
        <f t="shared" si="332"/>
        <v>17.606922222222224</v>
      </c>
      <c r="Q78" s="4">
        <f t="shared" si="332"/>
        <v>15.754151999999999</v>
      </c>
      <c r="R78" s="4">
        <f t="shared" si="332"/>
        <v>14.32756640625</v>
      </c>
      <c r="S78" s="4">
        <f t="shared" si="332"/>
        <v>14.885038062283739</v>
      </c>
      <c r="T78" s="4">
        <f t="shared" si="332"/>
        <v>13.415937343358395</v>
      </c>
      <c r="U78" s="4">
        <f t="shared" si="332"/>
        <v>11.805724035608309</v>
      </c>
      <c r="V78" s="4">
        <f t="shared" si="332"/>
        <v>14.304618962432953</v>
      </c>
      <c r="W78" s="4">
        <f t="shared" si="332"/>
        <v>17.98480137772675</v>
      </c>
      <c r="X78" s="4">
        <f t="shared" si="332"/>
        <v>15.971150608044923</v>
      </c>
      <c r="Y78" s="4">
        <f t="shared" si="332"/>
        <v>14.917952871870428</v>
      </c>
      <c r="Z78" s="4">
        <f t="shared" ref="Z78:AD78" si="333">IFERROR(Z6/Z54,"")</f>
        <v>14.919743281187325</v>
      </c>
      <c r="AA78" s="4">
        <f t="shared" si="333"/>
        <v>14.783065146579798</v>
      </c>
      <c r="AB78" s="4">
        <f t="shared" si="333"/>
        <v>14.964405534858969</v>
      </c>
      <c r="AC78" s="4">
        <f t="shared" si="333"/>
        <v>13.380517374517389</v>
      </c>
      <c r="AD78" s="4">
        <f t="shared" si="333"/>
        <v>16.069285021225006</v>
      </c>
      <c r="AE78" s="4">
        <f t="shared" ref="AE78:AI78" si="334">IFERROR(AE6/AE54,"")</f>
        <v>15.451071873502634</v>
      </c>
      <c r="AF78" s="4">
        <f t="shared" si="334"/>
        <v>14.952343589743586</v>
      </c>
      <c r="AG78" s="4">
        <f t="shared" si="334"/>
        <v>15.748706197398624</v>
      </c>
      <c r="AH78" s="4">
        <f t="shared" si="334"/>
        <v>15.072594556873693</v>
      </c>
      <c r="AI78" s="4">
        <f t="shared" si="334"/>
        <v>14.654654304635768</v>
      </c>
      <c r="AJ78" s="31">
        <f t="shared" si="326"/>
        <v>-3.4387814429010399E-2</v>
      </c>
      <c r="AK78" s="31">
        <f t="shared" si="305"/>
        <v>-1.1321198054858983E-2</v>
      </c>
      <c r="AL78" s="31">
        <f t="shared" si="306"/>
        <v>-4.9800958422172248E-2</v>
      </c>
      <c r="AM78" s="31">
        <f t="shared" si="306"/>
        <v>-0.112261838927038</v>
      </c>
      <c r="AN78" s="31">
        <f t="shared" si="306"/>
        <v>9.6531155712198613E-2</v>
      </c>
      <c r="AO78" s="4">
        <f t="shared" ref="AO78:AP78" si="335">IFERROR(AO6/AO54,"")</f>
        <v>13.037231617647059</v>
      </c>
      <c r="AP78" s="4">
        <f t="shared" si="335"/>
        <v>14.310935135135136</v>
      </c>
      <c r="AQ78" s="4">
        <f t="shared" ref="AQ78:AR78" si="336">IFERROR(AQ6/AQ54,"")</f>
        <v>14.639875518672198</v>
      </c>
      <c r="AR78" s="4">
        <f t="shared" si="336"/>
        <v>14.17033560090703</v>
      </c>
      <c r="AS78" s="4">
        <f t="shared" ref="AS78:AT78" si="337">IFERROR(AS6/AS54,"")</f>
        <v>16.369635854341738</v>
      </c>
      <c r="AT78" s="4">
        <f t="shared" si="337"/>
        <v>14.090345963756178</v>
      </c>
      <c r="BA78" s="4">
        <f t="shared" ref="BA78:BE78" si="338">IFERROR(BA6/BA54,"")</f>
        <v>14.110830670926518</v>
      </c>
      <c r="BB78" s="4">
        <f t="shared" si="338"/>
        <v>14.861096686336815</v>
      </c>
      <c r="BC78" s="4" t="str">
        <f t="shared" si="338"/>
        <v/>
      </c>
      <c r="BD78" s="4" t="str">
        <f t="shared" si="338"/>
        <v/>
      </c>
      <c r="BE78" s="4">
        <f t="shared" si="338"/>
        <v>14.515838274932614</v>
      </c>
      <c r="BF78" s="122">
        <f t="shared" si="311"/>
        <v>0.93021300945967844</v>
      </c>
      <c r="BG78" s="111">
        <f t="shared" si="312"/>
        <v>1.1052892796348166</v>
      </c>
      <c r="BH78" s="111">
        <f t="shared" si="313"/>
        <v>0.83148407960789272</v>
      </c>
      <c r="BI78" s="111">
        <f t="shared" si="314"/>
        <v>0.89946673111361575</v>
      </c>
      <c r="BJ78" s="111">
        <f t="shared" si="315"/>
        <v>1.1425273064657333</v>
      </c>
      <c r="BK78" s="111">
        <f t="shared" si="316"/>
        <v>0.9466113492486673</v>
      </c>
      <c r="BL78" s="111">
        <f t="shared" si="317"/>
        <v>0</v>
      </c>
      <c r="BM78" s="111">
        <f t="shared" si="318"/>
        <v>0</v>
      </c>
      <c r="BN78" s="111">
        <f t="shared" si="319"/>
        <v>0</v>
      </c>
      <c r="BO78" s="111">
        <f t="shared" si="320"/>
        <v>0</v>
      </c>
      <c r="BP78" s="111">
        <f t="shared" si="321"/>
        <v>0</v>
      </c>
      <c r="BQ78" s="111">
        <f t="shared" si="322"/>
        <v>0</v>
      </c>
      <c r="BR78" s="111">
        <f>IFERROR(BA78/(SUM(N6:INDEX(N6:P6,IF($A$2&lt;3,$A$2,3)))/SUM(N54:INDEX(N54:P54,IF($A$2&lt;3,$A$2,3)))),0)</f>
        <v>0.9545267189863661</v>
      </c>
      <c r="BS78" s="111">
        <f>IFERROR(BB78/(SUM(Q6:INDEX(Q6:S6,IF($A$2&lt;7,$A$2-3,3)))/SUM(Q54:INDEX(Q54:S54,IF($A$2&lt;7,$A$2-3,3)))),0)</f>
        <v>0.99309636134348933</v>
      </c>
      <c r="BT78" s="111"/>
      <c r="BU78" s="111"/>
      <c r="BV78" s="111">
        <f t="shared" si="331"/>
        <v>0.97292815307593095</v>
      </c>
    </row>
    <row r="79" spans="1:74" x14ac:dyDescent="0.25">
      <c r="A79" t="s">
        <v>7</v>
      </c>
      <c r="B79" s="4">
        <f t="shared" si="301"/>
        <v>13.623292993630573</v>
      </c>
      <c r="C79" s="4">
        <f t="shared" ref="C79:Y79" si="339">IFERROR(C7/C55,"")</f>
        <v>13.41305298013245</v>
      </c>
      <c r="D79" s="4">
        <f t="shared" si="339"/>
        <v>16.542400826446279</v>
      </c>
      <c r="E79" s="4">
        <f t="shared" si="339"/>
        <v>14.258792452830189</v>
      </c>
      <c r="F79" s="4">
        <f t="shared" si="339"/>
        <v>14.454697406340056</v>
      </c>
      <c r="G79" s="4">
        <f t="shared" si="339"/>
        <v>16.507064935064907</v>
      </c>
      <c r="H79" s="4">
        <f t="shared" si="339"/>
        <v>14.52706811145511</v>
      </c>
      <c r="I79" s="4">
        <f t="shared" si="339"/>
        <v>13.658375661375661</v>
      </c>
      <c r="J79" s="4">
        <f t="shared" si="339"/>
        <v>14.382189258312019</v>
      </c>
      <c r="K79" s="4">
        <f t="shared" si="339"/>
        <v>16.290571428571429</v>
      </c>
      <c r="L79" s="4">
        <f t="shared" si="339"/>
        <v>14.782255905511812</v>
      </c>
      <c r="M79" s="4">
        <f t="shared" si="339"/>
        <v>15.924003194888178</v>
      </c>
      <c r="N79" s="4">
        <f t="shared" si="339"/>
        <v>12.943695290858725</v>
      </c>
      <c r="O79" s="4">
        <f t="shared" si="339"/>
        <v>15.047127753303966</v>
      </c>
      <c r="P79" s="4">
        <f t="shared" si="339"/>
        <v>17.881479020979022</v>
      </c>
      <c r="Q79" s="4">
        <f t="shared" si="339"/>
        <v>16.666140624999993</v>
      </c>
      <c r="R79" s="4">
        <f t="shared" si="339"/>
        <v>17.071319391634979</v>
      </c>
      <c r="S79" s="4">
        <f t="shared" si="339"/>
        <v>15.519449003517</v>
      </c>
      <c r="T79" s="4">
        <f t="shared" si="339"/>
        <v>17.0267625</v>
      </c>
      <c r="U79" s="4">
        <f t="shared" si="339"/>
        <v>13.299110132158612</v>
      </c>
      <c r="V79" s="4">
        <f t="shared" si="339"/>
        <v>13.886956414473685</v>
      </c>
      <c r="W79" s="4">
        <f t="shared" si="339"/>
        <v>14.546522471910112</v>
      </c>
      <c r="X79" s="4">
        <f t="shared" si="339"/>
        <v>19.605523172905563</v>
      </c>
      <c r="Y79" s="4">
        <f t="shared" si="339"/>
        <v>22.160822840410084</v>
      </c>
      <c r="Z79" s="4">
        <f t="shared" ref="Z79:AD79" si="340">IFERROR(Z7/Z55,"")</f>
        <v>15.955133024487093</v>
      </c>
      <c r="AA79" s="4">
        <f t="shared" si="340"/>
        <v>15.668547945205479</v>
      </c>
      <c r="AB79" s="4">
        <f t="shared" si="340"/>
        <v>16.198248318042811</v>
      </c>
      <c r="AC79" s="4">
        <f t="shared" si="340"/>
        <v>14.420860709117228</v>
      </c>
      <c r="AD79" s="4">
        <f t="shared" si="340"/>
        <v>20.026280453257868</v>
      </c>
      <c r="AE79" s="4">
        <f t="shared" ref="AE79:AI79" si="341">IFERROR(AE7/AE55,"")</f>
        <v>15.184886086248973</v>
      </c>
      <c r="AF79" s="4">
        <f t="shared" si="341"/>
        <v>14.849979999999999</v>
      </c>
      <c r="AG79" s="4">
        <f t="shared" si="341"/>
        <v>15.456164948453594</v>
      </c>
      <c r="AH79" s="4">
        <f t="shared" si="341"/>
        <v>14.282516057585827</v>
      </c>
      <c r="AI79" s="4">
        <f t="shared" si="341"/>
        <v>15.54851680506129</v>
      </c>
      <c r="AJ79" s="31">
        <f t="shared" si="326"/>
        <v>5.0724577969382123E-2</v>
      </c>
      <c r="AK79" s="31">
        <f t="shared" si="305"/>
        <v>5.5122494791607801E-2</v>
      </c>
      <c r="AL79" s="31">
        <f t="shared" si="306"/>
        <v>4.8012127980263442E-2</v>
      </c>
      <c r="AM79" s="31">
        <f t="shared" si="306"/>
        <v>9.6862941356836707E-3</v>
      </c>
      <c r="AN79" s="31">
        <f t="shared" si="306"/>
        <v>0.2879865458767743</v>
      </c>
      <c r="AO79" s="4">
        <f t="shared" ref="AO79:AP79" si="342">IFERROR(AO7/AO55,"")</f>
        <v>14.96110787878788</v>
      </c>
      <c r="AP79" s="4">
        <f t="shared" si="342"/>
        <v>15.934097600000014</v>
      </c>
      <c r="AQ79" s="4">
        <f t="shared" ref="AQ79:AR79" si="343">IFERROR(AQ7/AQ55,"")</f>
        <v>13.984021052631579</v>
      </c>
      <c r="AR79" s="4">
        <f t="shared" si="343"/>
        <v>14.962928374655647</v>
      </c>
      <c r="AS79" s="4">
        <f t="shared" ref="AS79:AT79" si="344">IFERROR(AS7/AS55,"")</f>
        <v>15.810507726269316</v>
      </c>
      <c r="AT79" s="4">
        <f t="shared" si="344"/>
        <v>16.677706422018346</v>
      </c>
      <c r="BA79" s="4">
        <f t="shared" ref="BA79:BE79" si="345">IFERROR(BA7/BA55,"")</f>
        <v>15.056316033057856</v>
      </c>
      <c r="BB79" s="4">
        <f t="shared" si="345"/>
        <v>15.866759584664534</v>
      </c>
      <c r="BC79" s="4" t="str">
        <f t="shared" si="345"/>
        <v/>
      </c>
      <c r="BD79" s="4" t="str">
        <f t="shared" si="345"/>
        <v/>
      </c>
      <c r="BE79" s="4">
        <f t="shared" si="345"/>
        <v>15.423353590160971</v>
      </c>
      <c r="BF79" s="122">
        <f t="shared" si="311"/>
        <v>1.1558606365953252</v>
      </c>
      <c r="BG79" s="111">
        <f t="shared" si="312"/>
        <v>1.0589461232228383</v>
      </c>
      <c r="BH79" s="111">
        <f t="shared" si="313"/>
        <v>0.78203939597083427</v>
      </c>
      <c r="BI79" s="111">
        <f t="shared" si="314"/>
        <v>0.89780403941933329</v>
      </c>
      <c r="BJ79" s="111">
        <f t="shared" si="315"/>
        <v>0.92614445102682186</v>
      </c>
      <c r="BK79" s="111">
        <f t="shared" si="316"/>
        <v>1.0746326379395856</v>
      </c>
      <c r="BL79" s="111">
        <f t="shared" si="317"/>
        <v>0</v>
      </c>
      <c r="BM79" s="111">
        <f t="shared" si="318"/>
        <v>0</v>
      </c>
      <c r="BN79" s="111">
        <f t="shared" si="319"/>
        <v>0</v>
      </c>
      <c r="BO79" s="111">
        <f t="shared" si="320"/>
        <v>0</v>
      </c>
      <c r="BP79" s="111">
        <f t="shared" si="321"/>
        <v>0</v>
      </c>
      <c r="BQ79" s="111">
        <f t="shared" si="322"/>
        <v>0</v>
      </c>
      <c r="BR79" s="111">
        <f>IFERROR(BA79/(SUM(N7:INDEX(N7:P7,IF($A$2&lt;3,$A$2,3)))/SUM(N55:INDEX(N55:P55,IF($A$2&lt;3,$A$2,3)))),0)</f>
        <v>0.96092605937138142</v>
      </c>
      <c r="BS79" s="111">
        <f>IFERROR(BB79/(SUM(Q7:INDEX(Q7:S7,IF($A$2&lt;7,$A$2-3,3)))/SUM(Q55:INDEX(Q55:S55,IF($A$2&lt;7,$A$2-3,3)))),0)</f>
        <v>0.97953551971363217</v>
      </c>
      <c r="BT79" s="111"/>
      <c r="BU79" s="111"/>
      <c r="BV79" s="111">
        <f t="shared" si="331"/>
        <v>0.96667032274127862</v>
      </c>
    </row>
    <row r="80" spans="1:74" x14ac:dyDescent="0.25">
      <c r="A80" t="s">
        <v>8</v>
      </c>
      <c r="B80" s="4">
        <f t="shared" si="301"/>
        <v>9.9205000000000005</v>
      </c>
      <c r="C80" s="4">
        <f t="shared" ref="C80:Y80" si="346">IFERROR(C8/C56,"")</f>
        <v>14.821272727272728</v>
      </c>
      <c r="D80" s="4">
        <f t="shared" si="346"/>
        <v>16.569893749999999</v>
      </c>
      <c r="E80" s="4">
        <f t="shared" si="346"/>
        <v>18.924866028708134</v>
      </c>
      <c r="F80" s="4">
        <f t="shared" si="346"/>
        <v>13.80003982300885</v>
      </c>
      <c r="G80" s="4">
        <f t="shared" si="346"/>
        <v>16.231237288135592</v>
      </c>
      <c r="H80" s="4">
        <f t="shared" si="346"/>
        <v>21.444955357142856</v>
      </c>
      <c r="I80" s="4">
        <f t="shared" si="346"/>
        <v>16.448185393258427</v>
      </c>
      <c r="J80" s="4">
        <f t="shared" si="346"/>
        <v>14.69251083591328</v>
      </c>
      <c r="K80" s="4">
        <f t="shared" si="346"/>
        <v>16.266487234042554</v>
      </c>
      <c r="L80" s="4">
        <f t="shared" si="346"/>
        <v>15.04112853470437</v>
      </c>
      <c r="M80" s="4">
        <f t="shared" si="346"/>
        <v>20.783073891625616</v>
      </c>
      <c r="N80" s="4">
        <f t="shared" si="346"/>
        <v>13.189109634551496</v>
      </c>
      <c r="O80" s="4">
        <f t="shared" si="346"/>
        <v>12.130409722222222</v>
      </c>
      <c r="P80" s="4">
        <f t="shared" si="346"/>
        <v>14.262681818181818</v>
      </c>
      <c r="Q80" s="4">
        <f t="shared" si="346"/>
        <v>20.813052044609663</v>
      </c>
      <c r="R80" s="4">
        <f t="shared" si="346"/>
        <v>16.29884699453552</v>
      </c>
      <c r="S80" s="4">
        <f t="shared" si="346"/>
        <v>15.619860465116279</v>
      </c>
      <c r="T80" s="4">
        <f t="shared" si="346"/>
        <v>15.944375757575758</v>
      </c>
      <c r="U80" s="4">
        <f t="shared" si="346"/>
        <v>17.497730088495576</v>
      </c>
      <c r="V80" s="4">
        <f t="shared" si="346"/>
        <v>18.37955707762557</v>
      </c>
      <c r="W80" s="4">
        <f t="shared" si="346"/>
        <v>21.015051908396948</v>
      </c>
      <c r="X80" s="4">
        <f t="shared" si="346"/>
        <v>14.7541008</v>
      </c>
      <c r="Y80" s="4">
        <f t="shared" si="346"/>
        <v>16.40985188431204</v>
      </c>
      <c r="Z80" s="4">
        <f t="shared" ref="Z80:AD80" si="347">IFERROR(Z8/Z56,"")</f>
        <v>15.707704830734118</v>
      </c>
      <c r="AA80" s="4">
        <f t="shared" si="347"/>
        <v>13.584014482259233</v>
      </c>
      <c r="AB80" s="4">
        <f t="shared" si="347"/>
        <v>18.057717948717947</v>
      </c>
      <c r="AC80" s="4">
        <f t="shared" si="347"/>
        <v>17.544118832522585</v>
      </c>
      <c r="AD80" s="4">
        <f t="shared" si="347"/>
        <v>17.228340768277587</v>
      </c>
      <c r="AE80" s="4">
        <f t="shared" ref="AE80:AI80" si="348">IFERROR(AE8/AE56,"")</f>
        <v>15.582855165069223</v>
      </c>
      <c r="AF80" s="4">
        <f t="shared" si="348"/>
        <v>14.328030581039755</v>
      </c>
      <c r="AG80" s="4">
        <f t="shared" si="348"/>
        <v>16.253325163398692</v>
      </c>
      <c r="AH80" s="4">
        <f t="shared" si="348"/>
        <v>16.855322122570985</v>
      </c>
      <c r="AI80" s="4">
        <f t="shared" si="348"/>
        <v>17.584030582524274</v>
      </c>
      <c r="AJ80" s="31">
        <f t="shared" si="326"/>
        <v>8.0119890958596507E-3</v>
      </c>
      <c r="AK80" s="31">
        <f t="shared" si="305"/>
        <v>-5.1927310914947067E-2</v>
      </c>
      <c r="AL80" s="31">
        <f t="shared" si="306"/>
        <v>0.11101683915009697</v>
      </c>
      <c r="AM80" s="31">
        <f t="shared" si="306"/>
        <v>4.0865235617729923E-2</v>
      </c>
      <c r="AN80" s="31">
        <f t="shared" si="306"/>
        <v>-2.0228002480852547E-2</v>
      </c>
      <c r="AO80" s="4">
        <f t="shared" ref="AO80:AP80" si="349">IFERROR(AO8/AO56,"")</f>
        <v>15.878233243967829</v>
      </c>
      <c r="AP80" s="4">
        <f t="shared" si="349"/>
        <v>17.531092307692308</v>
      </c>
      <c r="AQ80" s="4">
        <f t="shared" ref="AQ80:AR80" si="350">IFERROR(AQ8/AQ56,"")</f>
        <v>16.372525732383213</v>
      </c>
      <c r="AR80" s="4">
        <f t="shared" si="350"/>
        <v>16.181865938430981</v>
      </c>
      <c r="AS80" s="4">
        <f t="shared" ref="AS80:AT80" si="351">IFERROR(AS8/AS56,"")</f>
        <v>17.347843137254905</v>
      </c>
      <c r="AT80" s="4">
        <f t="shared" si="351"/>
        <v>17.723100558659219</v>
      </c>
      <c r="BA80" s="4">
        <f t="shared" ref="BA80:BE80" si="352">IFERROR(BA8/BA56,"")</f>
        <v>16.670253725165562</v>
      </c>
      <c r="BB80" s="4">
        <f t="shared" si="352"/>
        <v>16.960068094218414</v>
      </c>
      <c r="BC80" s="4" t="str">
        <f t="shared" si="352"/>
        <v/>
      </c>
      <c r="BD80" s="4" t="str">
        <f t="shared" si="352"/>
        <v/>
      </c>
      <c r="BE80" s="4">
        <f t="shared" si="352"/>
        <v>16.812690380972427</v>
      </c>
      <c r="BF80" s="122">
        <f t="shared" si="311"/>
        <v>1.203889700209303</v>
      </c>
      <c r="BG80" s="111">
        <f t="shared" si="312"/>
        <v>1.4452184805906714</v>
      </c>
      <c r="BH80" s="111">
        <f t="shared" si="313"/>
        <v>1.147927573586603</v>
      </c>
      <c r="BI80" s="111">
        <f t="shared" si="314"/>
        <v>0.77748644954846469</v>
      </c>
      <c r="BJ80" s="111">
        <f t="shared" si="315"/>
        <v>1.0643601441912474</v>
      </c>
      <c r="BK80" s="111">
        <f t="shared" si="316"/>
        <v>1.1346516569875955</v>
      </c>
      <c r="BL80" s="111">
        <f t="shared" si="317"/>
        <v>0</v>
      </c>
      <c r="BM80" s="111">
        <f t="shared" si="318"/>
        <v>0</v>
      </c>
      <c r="BN80" s="111">
        <f t="shared" si="319"/>
        <v>0</v>
      </c>
      <c r="BO80" s="111">
        <f t="shared" si="320"/>
        <v>0</v>
      </c>
      <c r="BP80" s="111">
        <f t="shared" si="321"/>
        <v>0</v>
      </c>
      <c r="BQ80" s="111">
        <f t="shared" si="322"/>
        <v>0</v>
      </c>
      <c r="BR80" s="111">
        <f>IFERROR(BA80/(SUM(N8:INDEX(N8:P8,IF($A$2&lt;3,$A$2,3)))/SUM(N56:INDEX(N56:P56,IF($A$2&lt;3,$A$2,3)))),0)</f>
        <v>1.2271964040480792</v>
      </c>
      <c r="BS80" s="111">
        <f>IFERROR(BB80/(SUM(Q8:INDEX(Q8:S8,IF($A$2&lt;7,$A$2-3,3)))/SUM(Q56:INDEX(Q56:S56,IF($A$2&lt;7,$A$2-3,3)))),0)</f>
        <v>0.93921436487064724</v>
      </c>
      <c r="BT80" s="111"/>
      <c r="BU80" s="111"/>
      <c r="BV80" s="111">
        <f t="shared" si="331"/>
        <v>1.0703467223343963</v>
      </c>
    </row>
    <row r="81" spans="1:74" x14ac:dyDescent="0.25">
      <c r="A81" t="s">
        <v>1</v>
      </c>
      <c r="B81" s="4">
        <f t="shared" si="301"/>
        <v>14.515539682539684</v>
      </c>
      <c r="C81" s="4">
        <f t="shared" ref="C81:Y81" si="353">IFERROR(C9/C57,"")</f>
        <v>17.330071428571429</v>
      </c>
      <c r="D81" s="4">
        <f t="shared" si="353"/>
        <v>14.175559405940595</v>
      </c>
      <c r="E81" s="4">
        <f t="shared" si="353"/>
        <v>21.785724025974027</v>
      </c>
      <c r="F81" s="4">
        <f t="shared" si="353"/>
        <v>15.040053254437872</v>
      </c>
      <c r="G81" s="4">
        <f t="shared" si="353"/>
        <v>30.79588115942029</v>
      </c>
      <c r="H81" s="4">
        <f t="shared" si="353"/>
        <v>20.45842156862745</v>
      </c>
      <c r="I81" s="4">
        <f t="shared" si="353"/>
        <v>14.96850657894737</v>
      </c>
      <c r="J81" s="4">
        <f t="shared" si="353"/>
        <v>18.397269867549671</v>
      </c>
      <c r="K81" s="4">
        <f t="shared" si="353"/>
        <v>20.364541125541123</v>
      </c>
      <c r="L81" s="4">
        <f t="shared" si="353"/>
        <v>17.526171428571452</v>
      </c>
      <c r="M81" s="4">
        <f t="shared" si="353"/>
        <v>19.476502222222244</v>
      </c>
      <c r="N81" s="4">
        <f t="shared" si="353"/>
        <v>13.938275862068966</v>
      </c>
      <c r="O81" s="4">
        <f t="shared" si="353"/>
        <v>14.878309352517986</v>
      </c>
      <c r="P81" s="4">
        <f t="shared" si="353"/>
        <v>16.780355704697989</v>
      </c>
      <c r="Q81" s="4">
        <f t="shared" si="353"/>
        <v>15.887009216589862</v>
      </c>
      <c r="R81" s="4">
        <f t="shared" si="353"/>
        <v>17.507304511278193</v>
      </c>
      <c r="S81" s="4">
        <f t="shared" si="353"/>
        <v>14.745431818181819</v>
      </c>
      <c r="T81" s="4">
        <f t="shared" si="353"/>
        <v>18.476511111111112</v>
      </c>
      <c r="U81" s="4">
        <f t="shared" si="353"/>
        <v>17.759150121065378</v>
      </c>
      <c r="V81" s="4">
        <f t="shared" si="353"/>
        <v>17.430626415094341</v>
      </c>
      <c r="W81" s="4">
        <f t="shared" si="353"/>
        <v>18.974675392670157</v>
      </c>
      <c r="X81" s="4">
        <f t="shared" si="353"/>
        <v>21.009267477203643</v>
      </c>
      <c r="Y81" s="4">
        <f t="shared" si="353"/>
        <v>23.733288048151369</v>
      </c>
      <c r="Z81" s="4">
        <f t="shared" ref="Z81:AD81" si="354">IFERROR(Z9/Z57,"")</f>
        <v>15.802434357541902</v>
      </c>
      <c r="AA81" s="4">
        <f t="shared" si="354"/>
        <v>15.706095840867995</v>
      </c>
      <c r="AB81" s="4">
        <f t="shared" si="354"/>
        <v>15.863043230944255</v>
      </c>
      <c r="AC81" s="4">
        <f t="shared" si="354"/>
        <v>17.865894472361809</v>
      </c>
      <c r="AD81" s="4">
        <f t="shared" si="354"/>
        <v>22.094524738992302</v>
      </c>
      <c r="AE81" s="4">
        <f t="shared" ref="AE81:AI81" si="355">IFERROR(AE9/AE57,"")</f>
        <v>20.244517477724468</v>
      </c>
      <c r="AF81" s="4">
        <f t="shared" si="355"/>
        <v>15.210749999999999</v>
      </c>
      <c r="AG81" s="4">
        <f t="shared" si="355"/>
        <v>22.621715438950556</v>
      </c>
      <c r="AH81" s="4">
        <f t="shared" si="355"/>
        <v>18.24423480243161</v>
      </c>
      <c r="AI81" s="4">
        <f t="shared" si="355"/>
        <v>18.875918133802834</v>
      </c>
      <c r="AJ81" s="31">
        <f t="shared" si="326"/>
        <v>-0.21942153598228742</v>
      </c>
      <c r="AK81" s="31">
        <f t="shared" si="305"/>
        <v>3.2565510633466133E-2</v>
      </c>
      <c r="AL81" s="31">
        <f t="shared" si="306"/>
        <v>-0.29876921696084435</v>
      </c>
      <c r="AM81" s="31">
        <f t="shared" si="306"/>
        <v>-2.0737528000866035E-2</v>
      </c>
      <c r="AN81" s="31">
        <f t="shared" si="306"/>
        <v>0.17051390996582128</v>
      </c>
      <c r="AO81" s="4">
        <f t="shared" ref="AO81:AP81" si="356">IFERROR(AO9/AO57,"")</f>
        <v>13.23024</v>
      </c>
      <c r="AP81" s="4">
        <f t="shared" si="356"/>
        <v>13.600952000000001</v>
      </c>
      <c r="AQ81" s="4">
        <f t="shared" ref="AQ81:AR81" si="357">IFERROR(AQ9/AQ57,"")</f>
        <v>15.020087527352299</v>
      </c>
      <c r="AR81" s="4">
        <f t="shared" si="357"/>
        <v>17.0701393728223</v>
      </c>
      <c r="AS81" s="4">
        <f t="shared" ref="AS81:AT81" si="358">IFERROR(AS9/AS57,"")</f>
        <v>11.927249999999999</v>
      </c>
      <c r="AT81" s="4">
        <f t="shared" si="358"/>
        <v>17.862659430122115</v>
      </c>
      <c r="BA81" s="4">
        <f t="shared" ref="BA81:BE81" si="359">IFERROR(BA9/BA57,"")</f>
        <v>14.292828471411903</v>
      </c>
      <c r="BB81" s="4">
        <f t="shared" si="359"/>
        <v>14.194787991333952</v>
      </c>
      <c r="BC81" s="4" t="str">
        <f t="shared" si="359"/>
        <v/>
      </c>
      <c r="BD81" s="4" t="str">
        <f t="shared" si="359"/>
        <v/>
      </c>
      <c r="BE81" s="4">
        <f t="shared" si="359"/>
        <v>14.215340998043052</v>
      </c>
      <c r="BF81" s="122">
        <f t="shared" si="311"/>
        <v>0.9492020484401672</v>
      </c>
      <c r="BG81" s="111">
        <f t="shared" si="312"/>
        <v>0.91414633731205441</v>
      </c>
      <c r="BH81" s="111">
        <f t="shared" si="313"/>
        <v>0.89509947176787985</v>
      </c>
      <c r="BI81" s="111">
        <f t="shared" si="314"/>
        <v>1.074471547168045</v>
      </c>
      <c r="BJ81" s="111">
        <f t="shared" si="315"/>
        <v>0.68127277916006279</v>
      </c>
      <c r="BK81" s="111">
        <f t="shared" si="316"/>
        <v>1.2114029382372244</v>
      </c>
      <c r="BL81" s="111">
        <f t="shared" si="317"/>
        <v>0</v>
      </c>
      <c r="BM81" s="111">
        <f t="shared" si="318"/>
        <v>0</v>
      </c>
      <c r="BN81" s="111">
        <f t="shared" si="319"/>
        <v>0</v>
      </c>
      <c r="BO81" s="111">
        <f t="shared" si="320"/>
        <v>0</v>
      </c>
      <c r="BP81" s="111">
        <f t="shared" si="321"/>
        <v>0</v>
      </c>
      <c r="BQ81" s="111">
        <f t="shared" si="322"/>
        <v>0</v>
      </c>
      <c r="BR81" s="111">
        <f>IFERROR(BA81/(SUM(N9:INDEX(N9:P9,IF($A$2&lt;3,$A$2,3)))/SUM(N57:INDEX(N57:P57,IF($A$2&lt;3,$A$2,3)))),0)</f>
        <v>0.91001790745611622</v>
      </c>
      <c r="BS81" s="111">
        <f>IFERROR(BB81/(SUM(Q9:INDEX(Q9:S9,IF($A$2&lt;7,$A$2-3,3)))/SUM(Q57:INDEX(Q57:S57,IF($A$2&lt;7,$A$2-3,3)))),0)</f>
        <v>0.89483384648690767</v>
      </c>
      <c r="BT81" s="111"/>
      <c r="BU81" s="111"/>
      <c r="BV81" s="111">
        <f t="shared" si="331"/>
        <v>0.89956652730904141</v>
      </c>
    </row>
    <row r="82" spans="1:74" x14ac:dyDescent="0.25">
      <c r="A82" t="s">
        <v>2</v>
      </c>
      <c r="B82" s="4">
        <f t="shared" si="301"/>
        <v>14.244923076923076</v>
      </c>
      <c r="C82" s="4">
        <f t="shared" ref="C82:Y82" si="360">IFERROR(C10/C58,"")</f>
        <v>19.196199999999997</v>
      </c>
      <c r="D82" s="4">
        <f t="shared" si="360"/>
        <v>25.099384615384615</v>
      </c>
      <c r="E82" s="4">
        <f t="shared" si="360"/>
        <v>20.727619047619051</v>
      </c>
      <c r="F82" s="4">
        <f t="shared" si="360"/>
        <v>11.367197674418604</v>
      </c>
      <c r="G82" s="4">
        <f t="shared" si="360"/>
        <v>23.063701030927835</v>
      </c>
      <c r="H82" s="4">
        <f t="shared" si="360"/>
        <v>19.34801886792453</v>
      </c>
      <c r="I82" s="4">
        <f t="shared" si="360"/>
        <v>18.10702479338843</v>
      </c>
      <c r="J82" s="4">
        <f t="shared" si="360"/>
        <v>36.527242857142859</v>
      </c>
      <c r="K82" s="4">
        <f t="shared" si="360"/>
        <v>-8.5061955307262558</v>
      </c>
      <c r="L82" s="4">
        <f t="shared" si="360"/>
        <v>17.967310000000001</v>
      </c>
      <c r="M82" s="4">
        <f t="shared" si="360"/>
        <v>23.5915044404973</v>
      </c>
      <c r="N82" s="4">
        <f t="shared" si="360"/>
        <v>15.620685393258427</v>
      </c>
      <c r="O82" s="4">
        <f t="shared" si="360"/>
        <v>29.54078947368421</v>
      </c>
      <c r="P82" s="4">
        <f t="shared" si="360"/>
        <v>17.873385869565219</v>
      </c>
      <c r="Q82" s="4">
        <f t="shared" si="360"/>
        <v>14.394761061946902</v>
      </c>
      <c r="R82" s="4">
        <f t="shared" si="360"/>
        <v>18.74334965034965</v>
      </c>
      <c r="S82" s="4">
        <f t="shared" si="360"/>
        <v>15.425485239852398</v>
      </c>
      <c r="T82" s="4">
        <f t="shared" si="360"/>
        <v>15.309630573248409</v>
      </c>
      <c r="U82" s="4">
        <f t="shared" si="360"/>
        <v>19.093811827956991</v>
      </c>
      <c r="V82" s="4">
        <f t="shared" si="360"/>
        <v>16.193139616055845</v>
      </c>
      <c r="W82" s="4">
        <f t="shared" si="360"/>
        <v>21.071503198294241</v>
      </c>
      <c r="X82" s="4">
        <f t="shared" si="360"/>
        <v>15.918067323481115</v>
      </c>
      <c r="Y82" s="4">
        <f t="shared" si="360"/>
        <v>21.330109725685819</v>
      </c>
      <c r="Z82" s="4">
        <f t="shared" ref="Z82:AD82" si="361">IFERROR(Z10/Z58,"")</f>
        <v>17.592759703196347</v>
      </c>
      <c r="AA82" s="4">
        <f t="shared" si="361"/>
        <v>19.839667621776503</v>
      </c>
      <c r="AB82" s="4">
        <f t="shared" si="361"/>
        <v>16.10476944971537</v>
      </c>
      <c r="AC82" s="4">
        <f t="shared" si="361"/>
        <v>16.829857823669581</v>
      </c>
      <c r="AD82" s="4">
        <f t="shared" si="361"/>
        <v>19.83198597106534</v>
      </c>
      <c r="AE82" s="4">
        <f t="shared" ref="AE82:AI82" si="362">IFERROR(AE10/AE58,"")</f>
        <v>18.696666666666665</v>
      </c>
      <c r="AF82" s="4">
        <f t="shared" si="362"/>
        <v>19.539944444444441</v>
      </c>
      <c r="AG82" s="4">
        <f t="shared" si="362"/>
        <v>18.15696888888889</v>
      </c>
      <c r="AH82" s="4">
        <f t="shared" si="362"/>
        <v>28.539384615384616</v>
      </c>
      <c r="AI82" s="4">
        <f t="shared" si="362"/>
        <v>16.701338969404169</v>
      </c>
      <c r="AJ82" s="31">
        <f t="shared" si="326"/>
        <v>-5.904298253540663E-2</v>
      </c>
      <c r="AK82" s="31">
        <f t="shared" si="305"/>
        <v>1.533899843902975E-2</v>
      </c>
      <c r="AL82" s="31">
        <f t="shared" si="306"/>
        <v>-0.11302544228234912</v>
      </c>
      <c r="AM82" s="31">
        <f t="shared" si="306"/>
        <v>-0.4102935977604375</v>
      </c>
      <c r="AN82" s="31">
        <f t="shared" si="306"/>
        <v>0.18744886307596809</v>
      </c>
      <c r="AO82" s="4">
        <f t="shared" ref="AO82:AP83" si="363">IFERROR(AO10/AO58,"")</f>
        <v>19.774513605442177</v>
      </c>
      <c r="AP82" s="4">
        <f t="shared" si="363"/>
        <v>17.623847761194028</v>
      </c>
      <c r="AQ82" s="4">
        <f t="shared" ref="AQ82:AR83" si="364">IFERROR(AQ10/AQ58,"")</f>
        <v>17.462570806100221</v>
      </c>
      <c r="AR82" s="4">
        <f t="shared" si="364"/>
        <v>15.698523076923077</v>
      </c>
      <c r="AS82" s="4">
        <f t="shared" ref="AS82:AT82" si="365">IFERROR(AS10/AS58,"")</f>
        <v>18.294041570438797</v>
      </c>
      <c r="AT82" s="4">
        <f t="shared" si="365"/>
        <v>18.914180138568131</v>
      </c>
      <c r="BA82" s="4">
        <f t="shared" ref="BA82:BE82" si="366">IFERROR(BA10/BA58,"")</f>
        <v>18.136963235294118</v>
      </c>
      <c r="BB82" s="4">
        <f t="shared" si="366"/>
        <v>17.513991341991343</v>
      </c>
      <c r="BC82" s="4" t="str">
        <f t="shared" si="366"/>
        <v/>
      </c>
      <c r="BD82" s="4" t="str">
        <f t="shared" si="366"/>
        <v/>
      </c>
      <c r="BE82" s="4">
        <f t="shared" si="366"/>
        <v>17.787957962813255</v>
      </c>
      <c r="BF82" s="122">
        <f t="shared" si="311"/>
        <v>1.2659184349219694</v>
      </c>
      <c r="BG82" s="111">
        <f t="shared" si="312"/>
        <v>0.59659366168578065</v>
      </c>
      <c r="BH82" s="111">
        <f t="shared" si="313"/>
        <v>0.97701526356209134</v>
      </c>
      <c r="BI82" s="111">
        <f t="shared" si="314"/>
        <v>1.0905719802757075</v>
      </c>
      <c r="BJ82" s="111">
        <f t="shared" si="315"/>
        <v>0.97602840003027569</v>
      </c>
      <c r="BK82" s="111">
        <f t="shared" si="316"/>
        <v>1.226164353630999</v>
      </c>
      <c r="BL82" s="111">
        <f t="shared" si="317"/>
        <v>0</v>
      </c>
      <c r="BM82" s="111">
        <f t="shared" si="318"/>
        <v>0</v>
      </c>
      <c r="BN82" s="111">
        <f t="shared" si="319"/>
        <v>0</v>
      </c>
      <c r="BO82" s="111">
        <f t="shared" si="320"/>
        <v>0</v>
      </c>
      <c r="BP82" s="111">
        <f t="shared" si="321"/>
        <v>0</v>
      </c>
      <c r="BQ82" s="111">
        <f t="shared" si="322"/>
        <v>0</v>
      </c>
      <c r="BR82" s="111">
        <f>IFERROR(BA82/(SUM(N10:INDEX(N10:P10,IF($A$2&lt;3,$A$2,3)))/SUM(N58:INDEX(N58:P58,IF($A$2&lt;3,$A$2,3)))),0)</f>
        <v>0.91417676853550434</v>
      </c>
      <c r="BS82" s="111">
        <f>IFERROR(BB82/(SUM(Q10:INDEX(Q10:S10,IF($A$2&lt;7,$A$2-3,3)))/SUM(Q58:INDEX(Q58:S58,IF($A$2&lt;7,$A$2-3,3)))),0)</f>
        <v>1.0875033881531833</v>
      </c>
      <c r="BT82" s="111"/>
      <c r="BU82" s="111"/>
      <c r="BV82" s="111">
        <f t="shared" si="331"/>
        <v>1.0110953746262699</v>
      </c>
    </row>
    <row r="83" spans="1:74" x14ac:dyDescent="0.25">
      <c r="A83" s="135" t="s">
        <v>136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1"/>
      <c r="AK83" s="31"/>
      <c r="AL83" s="31"/>
      <c r="AM83" s="31"/>
      <c r="AN83" s="31"/>
      <c r="AO83" s="4"/>
      <c r="AP83" s="4">
        <f t="shared" si="363"/>
        <v>13.753489361702128</v>
      </c>
      <c r="AQ83" s="4">
        <f t="shared" si="364"/>
        <v>13.615748792270532</v>
      </c>
      <c r="AR83" s="4">
        <f t="shared" si="364"/>
        <v>13.966280742459396</v>
      </c>
      <c r="AS83" s="4">
        <f t="shared" ref="AS83:AT83" si="367">IFERROR(AS11/AS59,"")</f>
        <v>16.018604651162789</v>
      </c>
      <c r="AT83" s="4">
        <f t="shared" si="367"/>
        <v>14.664032258064516</v>
      </c>
      <c r="BA83" s="4"/>
      <c r="BB83" s="4"/>
      <c r="BC83" s="4"/>
      <c r="BD83" s="4"/>
      <c r="BE83" s="4"/>
      <c r="BF83" s="122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</row>
    <row r="84" spans="1:74" s="17" customFormat="1" x14ac:dyDescent="0.25">
      <c r="A84" s="1" t="s">
        <v>3</v>
      </c>
      <c r="B84" s="5">
        <f t="shared" ref="B84" si="368">IFERROR(B12/B60,"")</f>
        <v>14.570124475524475</v>
      </c>
      <c r="C84" s="5">
        <f t="shared" ref="C84:Y84" si="369">IFERROR(C12/C60,"")</f>
        <v>15.106856427378961</v>
      </c>
      <c r="D84" s="5">
        <f t="shared" si="369"/>
        <v>18.984832167832167</v>
      </c>
      <c r="E84" s="5">
        <f t="shared" si="369"/>
        <v>20.729100869565215</v>
      </c>
      <c r="F84" s="5">
        <f t="shared" si="369"/>
        <v>15.981302665520207</v>
      </c>
      <c r="G84" s="5">
        <f t="shared" si="369"/>
        <v>19.72962933526011</v>
      </c>
      <c r="H84" s="5">
        <f t="shared" si="369"/>
        <v>19.324536068828589</v>
      </c>
      <c r="I84" s="5">
        <f t="shared" si="369"/>
        <v>15.618394052044609</v>
      </c>
      <c r="J84" s="5">
        <f t="shared" si="369"/>
        <v>18.91821751824817</v>
      </c>
      <c r="K84" s="5">
        <f t="shared" si="369"/>
        <v>16.348627301587296</v>
      </c>
      <c r="L84" s="5">
        <f t="shared" si="369"/>
        <v>16.17641294473885</v>
      </c>
      <c r="M84" s="5">
        <f t="shared" si="369"/>
        <v>19.216321699045107</v>
      </c>
      <c r="N84" s="5">
        <f t="shared" si="369"/>
        <v>15.713935128518969</v>
      </c>
      <c r="O84" s="5">
        <f t="shared" si="369"/>
        <v>16.858400244798005</v>
      </c>
      <c r="P84" s="5">
        <f t="shared" si="369"/>
        <v>17.49490583418628</v>
      </c>
      <c r="Q84" s="5">
        <f t="shared" si="369"/>
        <v>20.496380730897016</v>
      </c>
      <c r="R84" s="5">
        <f t="shared" si="369"/>
        <v>17.282750767341923</v>
      </c>
      <c r="S84" s="5">
        <f t="shared" si="369"/>
        <v>15.125832137733168</v>
      </c>
      <c r="T84" s="5">
        <f t="shared" si="369"/>
        <v>15.972995210218208</v>
      </c>
      <c r="U84" s="5">
        <f t="shared" si="369"/>
        <v>15.227447896749537</v>
      </c>
      <c r="V84" s="5">
        <f t="shared" si="369"/>
        <v>15.588554496345745</v>
      </c>
      <c r="W84" s="5">
        <f t="shared" si="369"/>
        <v>17.457839860748486</v>
      </c>
      <c r="X84" s="5">
        <f t="shared" si="369"/>
        <v>17.487049691569595</v>
      </c>
      <c r="Y84" s="5">
        <f t="shared" si="369"/>
        <v>18.870614148540138</v>
      </c>
      <c r="Z84" s="5">
        <f>IFERROR(Z12/Z60,"")</f>
        <v>17.031347844374348</v>
      </c>
      <c r="AA84" s="5">
        <f t="shared" ref="AA84:AD84" si="370">IFERROR(AA12/AA60,"")</f>
        <v>16.94443812709029</v>
      </c>
      <c r="AB84" s="5">
        <f t="shared" si="370"/>
        <v>17.084004390408662</v>
      </c>
      <c r="AC84" s="5">
        <f t="shared" si="370"/>
        <v>15.583908401236316</v>
      </c>
      <c r="AD84" s="5">
        <f t="shared" si="370"/>
        <v>18.164751526310727</v>
      </c>
      <c r="AE84" s="5">
        <f t="shared" ref="AE84:AI84" si="371">IFERROR(AE12/AE60,"")</f>
        <v>17.997503493013969</v>
      </c>
      <c r="AF84" s="5">
        <f t="shared" si="371"/>
        <v>16.617910583153346</v>
      </c>
      <c r="AG84" s="5">
        <f t="shared" si="371"/>
        <v>18.861381660806057</v>
      </c>
      <c r="AH84" s="5">
        <f t="shared" si="371"/>
        <v>18.285588754847044</v>
      </c>
      <c r="AI84" s="5">
        <f t="shared" si="371"/>
        <v>17.486509511993386</v>
      </c>
      <c r="AJ84" s="32">
        <f t="shared" si="326"/>
        <v>-5.3682759334629404E-2</v>
      </c>
      <c r="AK84" s="32">
        <f t="shared" si="305"/>
        <v>1.9649133523919948E-2</v>
      </c>
      <c r="AL84" s="32">
        <f t="shared" si="306"/>
        <v>-9.4233672928149437E-2</v>
      </c>
      <c r="AM84" s="31">
        <f t="shared" si="306"/>
        <v>-0.14774915863152516</v>
      </c>
      <c r="AN84" s="31">
        <f t="shared" si="306"/>
        <v>3.8786586531300626E-2</v>
      </c>
      <c r="AO84" s="5">
        <f t="shared" ref="AO84:AP84" si="372">IFERROR(AO12/AO60,"")</f>
        <v>15.998877028714109</v>
      </c>
      <c r="AP84" s="5">
        <f t="shared" si="372"/>
        <v>17.633878605251844</v>
      </c>
      <c r="AQ84" s="5">
        <f t="shared" ref="AQ84:AR84" si="373">IFERROR(AQ12/AQ60,"")</f>
        <v>16.27700823162078</v>
      </c>
      <c r="AR84" s="5">
        <f t="shared" si="373"/>
        <v>16.338615826419922</v>
      </c>
      <c r="AS84" s="5">
        <f t="shared" ref="AS84:AT84" si="374">IFERROR(AS12/AS60,"")</f>
        <v>15.997113184828416</v>
      </c>
      <c r="AT84" s="5">
        <f t="shared" si="374"/>
        <v>16.78414091827895</v>
      </c>
      <c r="BA84" s="5">
        <f t="shared" ref="BA84:BE84" si="375">IFERROR(BA12/BA60,"")</f>
        <v>16.64038681525242</v>
      </c>
      <c r="BB84" s="5">
        <f t="shared" si="375"/>
        <v>16.379787478576475</v>
      </c>
      <c r="BC84" s="5" t="str">
        <f t="shared" si="375"/>
        <v/>
      </c>
      <c r="BD84" s="5" t="str">
        <f t="shared" si="375"/>
        <v/>
      </c>
      <c r="BE84" s="5">
        <f t="shared" si="375"/>
        <v>16.491547935740201</v>
      </c>
      <c r="BF84" s="123">
        <f t="shared" si="311"/>
        <v>1.0181330709249272</v>
      </c>
      <c r="BG84" s="118">
        <f t="shared" si="312"/>
        <v>1.0459995224453831</v>
      </c>
      <c r="BH84" s="118">
        <f t="shared" si="313"/>
        <v>0.93038558686119688</v>
      </c>
      <c r="BI84" s="118">
        <f t="shared" si="314"/>
        <v>0.79714638603441224</v>
      </c>
      <c r="BJ84" s="118">
        <f t="shared" si="315"/>
        <v>0.92561151868585112</v>
      </c>
      <c r="BK84" s="118">
        <f t="shared" si="316"/>
        <v>1.1096342181670082</v>
      </c>
      <c r="BL84" s="118">
        <f t="shared" si="317"/>
        <v>0</v>
      </c>
      <c r="BM84" s="118">
        <f t="shared" si="318"/>
        <v>0</v>
      </c>
      <c r="BN84" s="118">
        <f t="shared" si="319"/>
        <v>0</v>
      </c>
      <c r="BO84" s="118">
        <f t="shared" si="320"/>
        <v>0</v>
      </c>
      <c r="BP84" s="118">
        <f t="shared" si="321"/>
        <v>0</v>
      </c>
      <c r="BQ84" s="118">
        <f t="shared" si="322"/>
        <v>0</v>
      </c>
      <c r="BR84" s="118">
        <f>IFERROR(BA84/(SUM(N12:INDEX(N12:P12,IF($A$2&lt;3,$A$2,3)))/SUM(N60:INDEX(N60:P60,IF($A$2&lt;3,$A$2,3)))),0)</f>
        <v>0.98205598146380779</v>
      </c>
      <c r="BS84" s="118">
        <f>IFERROR(BB84/(SUM(Q12:INDEX(Q12:S12,IF($A$2&lt;7,$A$2-3,3)))/SUM(Q60:INDEX(Q60:S60,IF($A$2&lt;7,$A$2-3,3)))),0)</f>
        <v>0.95877916583611122</v>
      </c>
      <c r="BT84" s="118"/>
      <c r="BU84" s="118"/>
      <c r="BV84" s="118">
        <f t="shared" si="331"/>
        <v>0.96830550855007935</v>
      </c>
    </row>
    <row r="85" spans="1:74" x14ac:dyDescent="0.25">
      <c r="W85" s="33"/>
      <c r="BF85" s="124"/>
    </row>
    <row r="86" spans="1:74" x14ac:dyDescent="0.25"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BF86" s="124"/>
    </row>
    <row r="87" spans="1:74" x14ac:dyDescent="0.25">
      <c r="A87" s="2" t="s">
        <v>15</v>
      </c>
      <c r="B87" s="3">
        <f t="shared" ref="B87:Y87" si="376">B27</f>
        <v>42005</v>
      </c>
      <c r="C87" s="3">
        <f t="shared" si="376"/>
        <v>42036</v>
      </c>
      <c r="D87" s="3">
        <f t="shared" si="376"/>
        <v>42064</v>
      </c>
      <c r="E87" s="3">
        <f t="shared" si="376"/>
        <v>42095</v>
      </c>
      <c r="F87" s="3">
        <f t="shared" si="376"/>
        <v>42125</v>
      </c>
      <c r="G87" s="3">
        <f t="shared" si="376"/>
        <v>42156</v>
      </c>
      <c r="H87" s="3">
        <f t="shared" si="376"/>
        <v>42186</v>
      </c>
      <c r="I87" s="3">
        <f t="shared" si="376"/>
        <v>42217</v>
      </c>
      <c r="J87" s="3">
        <f t="shared" si="376"/>
        <v>42248</v>
      </c>
      <c r="K87" s="3">
        <f t="shared" si="376"/>
        <v>42278</v>
      </c>
      <c r="L87" s="3">
        <f t="shared" si="376"/>
        <v>42309</v>
      </c>
      <c r="M87" s="3">
        <f t="shared" si="376"/>
        <v>42339</v>
      </c>
      <c r="N87" s="3">
        <f t="shared" si="376"/>
        <v>42370</v>
      </c>
      <c r="O87" s="3">
        <f t="shared" si="376"/>
        <v>42401</v>
      </c>
      <c r="P87" s="3">
        <f t="shared" si="376"/>
        <v>42430</v>
      </c>
      <c r="Q87" s="3">
        <f t="shared" si="376"/>
        <v>42461</v>
      </c>
      <c r="R87" s="3">
        <f t="shared" si="376"/>
        <v>42491</v>
      </c>
      <c r="S87" s="3">
        <f t="shared" si="376"/>
        <v>42522</v>
      </c>
      <c r="T87" s="3">
        <f t="shared" si="376"/>
        <v>42552</v>
      </c>
      <c r="U87" s="3">
        <f t="shared" si="376"/>
        <v>42583</v>
      </c>
      <c r="V87" s="3">
        <f t="shared" si="376"/>
        <v>42614</v>
      </c>
      <c r="W87" s="3">
        <f t="shared" si="376"/>
        <v>42644</v>
      </c>
      <c r="X87" s="3">
        <f t="shared" si="376"/>
        <v>42675</v>
      </c>
      <c r="Y87" s="3">
        <f t="shared" si="376"/>
        <v>42705</v>
      </c>
      <c r="Z87" s="29" t="s">
        <v>18</v>
      </c>
      <c r="AA87" s="29" t="s">
        <v>19</v>
      </c>
      <c r="AB87" s="29" t="s">
        <v>20</v>
      </c>
      <c r="AC87" s="29" t="s">
        <v>21</v>
      </c>
      <c r="AD87" s="29" t="s">
        <v>22</v>
      </c>
      <c r="AE87" s="26" t="str">
        <f t="shared" ref="AE87:AI87" si="377">AE63</f>
        <v>YTD 6/15</v>
      </c>
      <c r="AF87" s="26" t="str">
        <f t="shared" si="377"/>
        <v>Q1 '15</v>
      </c>
      <c r="AG87" s="26" t="str">
        <f t="shared" si="377"/>
        <v>Q2 '15</v>
      </c>
      <c r="AH87" s="26" t="str">
        <f t="shared" si="377"/>
        <v>Q3 '15</v>
      </c>
      <c r="AI87" s="26" t="str">
        <f t="shared" si="377"/>
        <v>Q4 '15</v>
      </c>
      <c r="AJ87" s="30" t="s">
        <v>27</v>
      </c>
      <c r="AK87" s="30" t="s">
        <v>29</v>
      </c>
      <c r="AL87" s="30" t="s">
        <v>30</v>
      </c>
      <c r="AM87" s="30" t="s">
        <v>31</v>
      </c>
      <c r="AN87" s="30" t="s">
        <v>32</v>
      </c>
      <c r="AO87" s="108">
        <v>42736</v>
      </c>
      <c r="AP87" s="108">
        <v>42767</v>
      </c>
      <c r="AQ87" s="108">
        <v>42795</v>
      </c>
      <c r="AR87" s="108">
        <v>42826</v>
      </c>
      <c r="AS87" s="108">
        <v>42856</v>
      </c>
      <c r="AT87" s="108">
        <v>42887</v>
      </c>
      <c r="AU87" s="108">
        <v>42917</v>
      </c>
      <c r="AV87" s="108">
        <v>42948</v>
      </c>
      <c r="AW87" s="108">
        <v>42979</v>
      </c>
      <c r="AX87" s="108">
        <v>43009</v>
      </c>
      <c r="AY87" s="108">
        <v>43040</v>
      </c>
      <c r="AZ87" s="108">
        <v>43070</v>
      </c>
      <c r="BA87" s="29" t="s">
        <v>123</v>
      </c>
      <c r="BB87" s="29" t="s">
        <v>124</v>
      </c>
      <c r="BC87" s="29" t="s">
        <v>125</v>
      </c>
      <c r="BD87" s="29" t="s">
        <v>126</v>
      </c>
      <c r="BE87" s="29" t="str">
        <f>"YTD " &amp; A86 &amp;"/17"</f>
        <v>YTD /17</v>
      </c>
      <c r="BF87" s="121">
        <v>42736</v>
      </c>
      <c r="BG87" s="108">
        <v>42767</v>
      </c>
      <c r="BH87" s="108">
        <v>42795</v>
      </c>
      <c r="BI87" s="108">
        <v>42826</v>
      </c>
      <c r="BJ87" s="108">
        <v>42856</v>
      </c>
      <c r="BK87" s="108">
        <v>42887</v>
      </c>
      <c r="BL87" s="108">
        <v>42917</v>
      </c>
      <c r="BM87" s="108">
        <v>42948</v>
      </c>
      <c r="BN87" s="108">
        <v>42979</v>
      </c>
      <c r="BO87" s="108">
        <v>43009</v>
      </c>
      <c r="BP87" s="108">
        <v>43040</v>
      </c>
      <c r="BQ87" s="108">
        <v>43070</v>
      </c>
      <c r="BR87" s="29" t="s">
        <v>127</v>
      </c>
      <c r="BS87" s="29" t="s">
        <v>128</v>
      </c>
      <c r="BT87" s="29" t="s">
        <v>96</v>
      </c>
      <c r="BU87" s="29" t="s">
        <v>129</v>
      </c>
      <c r="BV87" s="112" t="s">
        <v>130</v>
      </c>
    </row>
    <row r="88" spans="1:74" x14ac:dyDescent="0.25">
      <c r="A88" t="s">
        <v>16</v>
      </c>
      <c r="B88" s="6">
        <f>'Agency North'!C88+'Agency South'!C88</f>
        <v>98</v>
      </c>
      <c r="C88" s="6">
        <f>'Agency North'!D88+'Agency South'!D88</f>
        <v>35</v>
      </c>
      <c r="D88" s="6">
        <f>'Agency North'!E88+'Agency South'!E88</f>
        <v>76</v>
      </c>
      <c r="E88" s="6">
        <f>'Agency North'!F88+'Agency South'!F88</f>
        <v>118</v>
      </c>
      <c r="F88" s="6">
        <f>'Agency North'!G88+'Agency South'!G88</f>
        <v>72</v>
      </c>
      <c r="G88" s="6">
        <f>'Agency North'!H88+'Agency South'!H88</f>
        <v>78</v>
      </c>
      <c r="H88" s="6">
        <f>'Agency North'!I88+'Agency South'!I88</f>
        <v>62</v>
      </c>
      <c r="I88" s="6">
        <f>'Agency North'!J88+'Agency South'!J88</f>
        <v>63</v>
      </c>
      <c r="J88" s="6">
        <f>'Agency North'!K88+'Agency South'!K88</f>
        <v>102</v>
      </c>
      <c r="K88" s="6">
        <f>'Agency North'!L88+'Agency South'!L88</f>
        <v>58</v>
      </c>
      <c r="L88" s="6">
        <f>'Agency North'!M88+'Agency South'!M88</f>
        <v>67</v>
      </c>
      <c r="M88" s="6">
        <f>'Agency North'!N88+'Agency South'!N88</f>
        <v>52</v>
      </c>
      <c r="N88" s="6">
        <f>'Agency North'!O88+'Agency South'!O88</f>
        <v>14</v>
      </c>
      <c r="O88" s="6">
        <f>'Agency North'!P88+'Agency South'!P88</f>
        <v>11</v>
      </c>
      <c r="P88" s="6">
        <f>'Agency North'!Q88+'Agency South'!Q88</f>
        <v>65</v>
      </c>
      <c r="Q88" s="6">
        <f>'Agency North'!R88+'Agency South'!R88</f>
        <v>74</v>
      </c>
      <c r="R88" s="6">
        <f>'Agency North'!S88+'Agency South'!S88</f>
        <v>131</v>
      </c>
      <c r="S88" s="6">
        <f>'Agency North'!T88+'Agency South'!T88</f>
        <v>180</v>
      </c>
      <c r="T88" s="6">
        <f>'Agency North'!U88+'Agency South'!U88</f>
        <v>103</v>
      </c>
      <c r="U88" s="6">
        <f>'Agency North'!V88+'Agency South'!V88</f>
        <v>112</v>
      </c>
      <c r="V88" s="6">
        <f>'Agency North'!W88+'Agency South'!W88</f>
        <v>192</v>
      </c>
      <c r="W88" s="6">
        <f>'Agency North'!X88+'Agency South'!X88</f>
        <v>176</v>
      </c>
      <c r="X88" s="6">
        <f>'Agency North'!Y88+'Agency South'!Y88</f>
        <v>219</v>
      </c>
      <c r="Y88" s="6">
        <f>'Agency North'!Z88+'Agency South'!Z88</f>
        <v>153</v>
      </c>
      <c r="Z88" s="22">
        <f>SUM(N88:INDEX(N88:Y88,$A$2))</f>
        <v>475</v>
      </c>
      <c r="AA88" s="22">
        <f>SUM(N88:P88)</f>
        <v>90</v>
      </c>
      <c r="AB88" s="22">
        <f>SUM(Q88:S88)</f>
        <v>385</v>
      </c>
      <c r="AC88" s="22">
        <f>SUM(T88:V88)</f>
        <v>407</v>
      </c>
      <c r="AD88" s="22">
        <f>SUM(W88:Y88)</f>
        <v>548</v>
      </c>
      <c r="AE88" s="22">
        <f>SUM(B88                                                               : INDEX(B88:M88,$A$2))</f>
        <v>477</v>
      </c>
      <c r="AF88" s="22">
        <f t="shared" ref="AF88:AF90" si="378">SUM(B88:D88)</f>
        <v>209</v>
      </c>
      <c r="AG88" s="22">
        <f t="shared" ref="AG88:AG90" si="379">SUM(E88:G88)</f>
        <v>268</v>
      </c>
      <c r="AH88" s="22">
        <f t="shared" ref="AH88:AH90" si="380">SUM(H88:J88)</f>
        <v>227</v>
      </c>
      <c r="AI88" s="22">
        <f t="shared" ref="AI88:AI90" si="381">SUM(K88:M88)</f>
        <v>177</v>
      </c>
      <c r="AJ88" s="31">
        <f>Z88/AE88-1</f>
        <v>-4.1928721174003813E-3</v>
      </c>
      <c r="AK88" s="31">
        <f t="shared" ref="AK88:AK90" si="382">AA88/AF88-1</f>
        <v>-0.56937799043062198</v>
      </c>
      <c r="AL88" s="31">
        <f t="shared" ref="AL88:AL90" si="383">AB88/AG88-1</f>
        <v>0.43656716417910446</v>
      </c>
      <c r="AM88" s="31">
        <f t="shared" ref="AM88:AM90" si="384">AC88/AH88-1</f>
        <v>0.79295154185022021</v>
      </c>
      <c r="AN88" s="31">
        <f>AD88/SUM(K88:INDEX(K88:M88,MOD($A$2,3)))-1</f>
        <v>2.0960451977401129</v>
      </c>
      <c r="AO88" s="6">
        <f>'Agency North'!AP88+'Agency South'!AP88</f>
        <v>78</v>
      </c>
      <c r="AP88" s="6">
        <f>'Agency North'!AQ88+'Agency South'!AQ88</f>
        <v>132</v>
      </c>
      <c r="AQ88" s="6">
        <f>'Agency North'!AR88+'Agency South'!AR88</f>
        <v>58</v>
      </c>
      <c r="AR88" s="6">
        <f>'Agency North'!AS88+'Agency South'!AS88</f>
        <v>57</v>
      </c>
      <c r="AS88" s="6">
        <f>'Agency North'!AT88+'Agency South'!AT88</f>
        <v>54</v>
      </c>
      <c r="AT88" s="6">
        <f>'Agency North'!AU88+'Agency South'!AU88</f>
        <v>55</v>
      </c>
      <c r="BA88" s="110">
        <f>SUM(AO88:INDEX(AO88:AQ88,IF($A$2&lt;3,$A$2,3)))</f>
        <v>268</v>
      </c>
      <c r="BB88" s="110">
        <f>SUM(AR88:INDEX(AR88:AT88,IF(AND($A$2&gt;3,A86&lt;7),$A$2-3,0)))</f>
        <v>166</v>
      </c>
      <c r="BC88" s="110">
        <f>SUM(AU88:INDEX(AU88:AW88,IF(AND($A$2&gt;6,$A$2&lt;10),$A$2-6,0)))</f>
        <v>0</v>
      </c>
      <c r="BD88" s="110">
        <f>SUM(AX88:INDEX(AX88:AZ88,IF($A$2&gt;9,$A$2-9,0)))</f>
        <v>0</v>
      </c>
      <c r="BE88" s="110">
        <f>SUM($AO88:INDEX(AO88:AZ88,$A$2))</f>
        <v>434</v>
      </c>
      <c r="BF88" s="122">
        <f t="shared" ref="BF88:BF90" si="385">AO88/N88</f>
        <v>5.5714285714285712</v>
      </c>
      <c r="BG88" s="111">
        <f t="shared" ref="BG88:BG90" si="386">AP88/O88</f>
        <v>12</v>
      </c>
      <c r="BH88" s="111">
        <f t="shared" ref="BH88:BH90" si="387">AQ88/P88</f>
        <v>0.89230769230769236</v>
      </c>
      <c r="BI88" s="111">
        <f t="shared" ref="BI88:BI90" si="388">AR88/Q88</f>
        <v>0.77027027027027029</v>
      </c>
      <c r="BJ88" s="111">
        <f t="shared" ref="BJ88:BJ90" si="389">AS88/R88</f>
        <v>0.41221374045801529</v>
      </c>
      <c r="BK88" s="111">
        <f t="shared" ref="BK88:BK90" si="390">AT88/S88</f>
        <v>0.30555555555555558</v>
      </c>
      <c r="BL88" s="111">
        <f t="shared" ref="BL88:BL90" si="391">AU88/T88</f>
        <v>0</v>
      </c>
      <c r="BM88" s="111">
        <f t="shared" ref="BM88:BM90" si="392">AV88/U88</f>
        <v>0</v>
      </c>
      <c r="BN88" s="111">
        <f t="shared" ref="BN88:BN90" si="393">AW88/V88</f>
        <v>0</v>
      </c>
      <c r="BO88" s="111">
        <f t="shared" ref="BO88:BO90" si="394">AX88/W88</f>
        <v>0</v>
      </c>
      <c r="BP88" s="111">
        <f t="shared" ref="BP88:BP90" si="395">AY88/X88</f>
        <v>0</v>
      </c>
      <c r="BQ88" s="111">
        <f t="shared" ref="BQ88:BQ90" si="396">AZ88/Y88</f>
        <v>0</v>
      </c>
      <c r="BR88" s="111">
        <f>BA88/SUM(N88:INDEX(N88:P88,IF($A$2&lt;3,$A$2,3)))</f>
        <v>2.9777777777777779</v>
      </c>
      <c r="BS88" s="111">
        <f>BB88/SUM(Q88:INDEX(Q88:S88,$B$2))</f>
        <v>0.43116883116883115</v>
      </c>
      <c r="BT88" s="111">
        <f t="shared" ref="BT88:BT90" si="397">BC88/AC88</f>
        <v>0</v>
      </c>
      <c r="BU88" s="111">
        <f t="shared" ref="BU88:BU90" si="398">BD88/AD88</f>
        <v>0</v>
      </c>
      <c r="BV88" s="111">
        <f t="shared" ref="BV88:BV90" si="399">BE88/Z88</f>
        <v>0.91368421052631577</v>
      </c>
    </row>
    <row r="89" spans="1:74" x14ac:dyDescent="0.25">
      <c r="A89" t="s">
        <v>17</v>
      </c>
      <c r="B89" s="6">
        <f>'Agency North'!C89+'Agency South'!C89</f>
        <v>350</v>
      </c>
      <c r="C89" s="6">
        <f>'Agency North'!D89+'Agency South'!D89</f>
        <v>184</v>
      </c>
      <c r="D89" s="6">
        <f>'Agency North'!E89+'Agency South'!E89</f>
        <v>386</v>
      </c>
      <c r="E89" s="6">
        <f>'Agency North'!F89+'Agency South'!F89</f>
        <v>477</v>
      </c>
      <c r="F89" s="6">
        <f>'Agency North'!G89+'Agency South'!G89</f>
        <v>404</v>
      </c>
      <c r="G89" s="6">
        <f>'Agency North'!H89+'Agency South'!H89</f>
        <v>429</v>
      </c>
      <c r="H89" s="6">
        <f>'Agency North'!I89+'Agency South'!I89</f>
        <v>446</v>
      </c>
      <c r="I89" s="6">
        <f>'Agency North'!J89+'Agency South'!J89</f>
        <v>429</v>
      </c>
      <c r="J89" s="6">
        <f>'Agency North'!K89+'Agency South'!K89</f>
        <v>473</v>
      </c>
      <c r="K89" s="6">
        <f>'Agency North'!L89+'Agency South'!L89</f>
        <v>406</v>
      </c>
      <c r="L89" s="6">
        <f>'Agency North'!M89+'Agency South'!M89</f>
        <v>742</v>
      </c>
      <c r="M89" s="6">
        <f>'Agency North'!N89+'Agency South'!N89</f>
        <v>558</v>
      </c>
      <c r="N89" s="6">
        <f>'Agency North'!O89+'Agency South'!O89</f>
        <v>192</v>
      </c>
      <c r="O89" s="6">
        <f>'Agency North'!P89+'Agency South'!P89</f>
        <v>187</v>
      </c>
      <c r="P89" s="6">
        <f>'Agency North'!Q89+'Agency South'!Q89</f>
        <v>620</v>
      </c>
      <c r="Q89" s="6">
        <f>'Agency North'!R89+'Agency South'!R89</f>
        <v>471</v>
      </c>
      <c r="R89" s="6">
        <f>'Agency North'!S89+'Agency South'!S89</f>
        <v>618</v>
      </c>
      <c r="S89" s="6">
        <f>'Agency North'!T89+'Agency South'!T89</f>
        <v>1120</v>
      </c>
      <c r="T89" s="6">
        <f>'Agency North'!U89+'Agency South'!U89</f>
        <v>826</v>
      </c>
      <c r="U89" s="6">
        <f>'Agency North'!V89+'Agency South'!V89</f>
        <v>949</v>
      </c>
      <c r="V89" s="6">
        <f>'Agency North'!W89+'Agency South'!W89</f>
        <v>1083</v>
      </c>
      <c r="W89" s="6">
        <f>'Agency North'!X89+'Agency South'!X89</f>
        <v>1014</v>
      </c>
      <c r="X89" s="6">
        <f>'Agency North'!Y89+'Agency South'!Y89</f>
        <v>1100</v>
      </c>
      <c r="Y89" s="6">
        <f>'Agency North'!Z89+'Agency South'!Z89</f>
        <v>1354</v>
      </c>
      <c r="Z89" s="22">
        <f>SUM(N89:INDEX(N89:Y89,$A$2))</f>
        <v>3208</v>
      </c>
      <c r="AA89" s="22">
        <f>SUM(N89:P89)</f>
        <v>999</v>
      </c>
      <c r="AB89" s="22">
        <f>SUM(Q89:S89)</f>
        <v>2209</v>
      </c>
      <c r="AC89" s="22">
        <f>SUM(T89:V89)</f>
        <v>2858</v>
      </c>
      <c r="AD89" s="22">
        <f>SUM(W89:Y89)</f>
        <v>3468</v>
      </c>
      <c r="AE89" s="22">
        <f>SUM(B89                                                               : INDEX(B89:M89,$A$2))</f>
        <v>2230</v>
      </c>
      <c r="AF89" s="22">
        <f t="shared" si="378"/>
        <v>920</v>
      </c>
      <c r="AG89" s="22">
        <f t="shared" si="379"/>
        <v>1310</v>
      </c>
      <c r="AH89" s="22">
        <f t="shared" si="380"/>
        <v>1348</v>
      </c>
      <c r="AI89" s="22">
        <f t="shared" si="381"/>
        <v>1706</v>
      </c>
      <c r="AJ89" s="31">
        <f t="shared" ref="AJ89:AJ90" si="400">Z89/AE89-1</f>
        <v>0.43856502242152473</v>
      </c>
      <c r="AK89" s="31">
        <f t="shared" si="382"/>
        <v>8.5869565217391308E-2</v>
      </c>
      <c r="AL89" s="31">
        <f t="shared" si="383"/>
        <v>0.68625954198473282</v>
      </c>
      <c r="AM89" s="31">
        <f t="shared" si="384"/>
        <v>1.1201780415430269</v>
      </c>
      <c r="AN89" s="31">
        <f>AD89/SUM(K89:INDEX(K89:M89,MOD($A$2,3)))-1</f>
        <v>1.0328253223915591</v>
      </c>
      <c r="AO89" s="6">
        <f>'Agency North'!AP89+'Agency South'!AP89</f>
        <v>431</v>
      </c>
      <c r="AP89" s="6">
        <f>'Agency North'!AQ89+'Agency South'!AQ89</f>
        <v>920</v>
      </c>
      <c r="AQ89" s="6">
        <f>'Agency North'!AR89+'Agency South'!AR89</f>
        <v>1151</v>
      </c>
      <c r="AR89" s="6">
        <f>'Agency North'!AS89+'Agency South'!AS89</f>
        <v>905</v>
      </c>
      <c r="AS89" s="6">
        <f>'Agency North'!AT89+'Agency South'!AT89</f>
        <v>899</v>
      </c>
      <c r="AT89" s="6">
        <f>'Agency North'!AU89+'Agency South'!AU89</f>
        <v>1684</v>
      </c>
      <c r="BA89" s="110">
        <f>SUM(AO89:INDEX(AO89:AQ89,IF($A$2&lt;3,$A$2,3)))</f>
        <v>2502</v>
      </c>
      <c r="BB89" s="110">
        <f>SUM(AR89:INDEX(AR89:AT89,IF(AND($A$2&gt;3,A87&lt;7),$A$2-3,0)))</f>
        <v>3488</v>
      </c>
      <c r="BC89" s="110">
        <f>SUM(AU89:INDEX(AU89:AW89,IF(AND($A$2&gt;6,$A$2&lt;10),$A$2-6,0)))</f>
        <v>0</v>
      </c>
      <c r="BD89" s="110">
        <f>SUM(AX89:INDEX(AX89:AZ89,IF($A$2&gt;9,$A$2-9,0)))</f>
        <v>0</v>
      </c>
      <c r="BE89" s="110">
        <f>SUM($AO89:INDEX(AO89:AZ89,$A$2))</f>
        <v>5990</v>
      </c>
      <c r="BF89" s="122">
        <f t="shared" si="385"/>
        <v>2.2447916666666665</v>
      </c>
      <c r="BG89" s="111">
        <f t="shared" si="386"/>
        <v>4.9197860962566846</v>
      </c>
      <c r="BH89" s="111">
        <f t="shared" si="387"/>
        <v>1.8564516129032258</v>
      </c>
      <c r="BI89" s="111">
        <f t="shared" si="388"/>
        <v>1.921443736730361</v>
      </c>
      <c r="BJ89" s="111">
        <f t="shared" si="389"/>
        <v>1.4546925566343043</v>
      </c>
      <c r="BK89" s="111">
        <f t="shared" si="390"/>
        <v>1.5035714285714286</v>
      </c>
      <c r="BL89" s="111">
        <f t="shared" si="391"/>
        <v>0</v>
      </c>
      <c r="BM89" s="111">
        <f t="shared" si="392"/>
        <v>0</v>
      </c>
      <c r="BN89" s="111">
        <f t="shared" si="393"/>
        <v>0</v>
      </c>
      <c r="BO89" s="111">
        <f t="shared" si="394"/>
        <v>0</v>
      </c>
      <c r="BP89" s="111">
        <f t="shared" si="395"/>
        <v>0</v>
      </c>
      <c r="BQ89" s="111">
        <f t="shared" si="396"/>
        <v>0</v>
      </c>
      <c r="BR89" s="111">
        <f>BA89/SUM(N89:INDEX(N89:P89,IF($A$2&lt;3,$A$2,3)))</f>
        <v>2.5045045045045047</v>
      </c>
      <c r="BS89" s="111">
        <f>BB89/SUM(Q89:INDEX(Q89:S89,$B$2))</f>
        <v>1.5789950203712086</v>
      </c>
      <c r="BT89" s="111">
        <f t="shared" si="397"/>
        <v>0</v>
      </c>
      <c r="BU89" s="111">
        <f t="shared" si="398"/>
        <v>0</v>
      </c>
      <c r="BV89" s="111">
        <f t="shared" si="399"/>
        <v>1.8672069825436408</v>
      </c>
    </row>
    <row r="90" spans="1:74" x14ac:dyDescent="0.25">
      <c r="B90" s="7">
        <f>SUM(B88:B89)</f>
        <v>448</v>
      </c>
      <c r="C90" s="7">
        <f t="shared" ref="C90:Y90" si="401">SUM(C88:C89)</f>
        <v>219</v>
      </c>
      <c r="D90" s="7">
        <f t="shared" si="401"/>
        <v>462</v>
      </c>
      <c r="E90" s="7">
        <f t="shared" si="401"/>
        <v>595</v>
      </c>
      <c r="F90" s="7">
        <f t="shared" si="401"/>
        <v>476</v>
      </c>
      <c r="G90" s="7">
        <f t="shared" si="401"/>
        <v>507</v>
      </c>
      <c r="H90" s="7">
        <f t="shared" si="401"/>
        <v>508</v>
      </c>
      <c r="I90" s="7">
        <f t="shared" si="401"/>
        <v>492</v>
      </c>
      <c r="J90" s="7">
        <f t="shared" si="401"/>
        <v>575</v>
      </c>
      <c r="K90" s="7">
        <f t="shared" si="401"/>
        <v>464</v>
      </c>
      <c r="L90" s="7">
        <f t="shared" si="401"/>
        <v>809</v>
      </c>
      <c r="M90" s="7">
        <f t="shared" si="401"/>
        <v>610</v>
      </c>
      <c r="N90" s="7">
        <f t="shared" si="401"/>
        <v>206</v>
      </c>
      <c r="O90" s="7">
        <f t="shared" si="401"/>
        <v>198</v>
      </c>
      <c r="P90" s="7">
        <f t="shared" si="401"/>
        <v>685</v>
      </c>
      <c r="Q90" s="7">
        <f t="shared" si="401"/>
        <v>545</v>
      </c>
      <c r="R90" s="7">
        <f t="shared" si="401"/>
        <v>749</v>
      </c>
      <c r="S90" s="7">
        <f t="shared" si="401"/>
        <v>1300</v>
      </c>
      <c r="T90" s="7">
        <f t="shared" si="401"/>
        <v>929</v>
      </c>
      <c r="U90" s="7">
        <f t="shared" si="401"/>
        <v>1061</v>
      </c>
      <c r="V90" s="7">
        <f t="shared" si="401"/>
        <v>1275</v>
      </c>
      <c r="W90" s="7">
        <f t="shared" si="401"/>
        <v>1190</v>
      </c>
      <c r="X90" s="7">
        <f t="shared" si="401"/>
        <v>1319</v>
      </c>
      <c r="Y90" s="7">
        <f t="shared" si="401"/>
        <v>1507</v>
      </c>
      <c r="Z90" s="1">
        <f>SUM(N90:INDEX(N90:Y90,$A$2))</f>
        <v>3683</v>
      </c>
      <c r="AA90" s="7">
        <f t="shared" ref="AA90" si="402">SUM(AA88:AA89)</f>
        <v>1089</v>
      </c>
      <c r="AB90" s="7">
        <f t="shared" ref="AB90" si="403">SUM(AB88:AB89)</f>
        <v>2594</v>
      </c>
      <c r="AC90" s="7">
        <f t="shared" ref="AC90" si="404">SUM(AC88:AC89)</f>
        <v>3265</v>
      </c>
      <c r="AD90" s="7">
        <f t="shared" ref="AD90" si="405">SUM(AD88:AD89)</f>
        <v>4016</v>
      </c>
      <c r="AE90" s="7">
        <f>SUM(B90                                                               : INDEX(B90:M90,$A$2))</f>
        <v>2707</v>
      </c>
      <c r="AF90" s="7">
        <f t="shared" si="378"/>
        <v>1129</v>
      </c>
      <c r="AG90" s="7">
        <f t="shared" si="379"/>
        <v>1578</v>
      </c>
      <c r="AH90" s="7">
        <f t="shared" si="380"/>
        <v>1575</v>
      </c>
      <c r="AI90" s="7">
        <f t="shared" si="381"/>
        <v>1883</v>
      </c>
      <c r="AJ90" s="32">
        <f t="shared" si="400"/>
        <v>0.36054673069818999</v>
      </c>
      <c r="AK90" s="32">
        <f t="shared" si="382"/>
        <v>-3.5429583702391465E-2</v>
      </c>
      <c r="AL90" s="32">
        <f t="shared" si="383"/>
        <v>0.64385297845373901</v>
      </c>
      <c r="AM90" s="32">
        <f t="shared" si="384"/>
        <v>1.0730158730158732</v>
      </c>
      <c r="AN90" s="32">
        <f>AD90/SUM(K90:INDEX(K90:M90,MOD($A$2,3)))-1</f>
        <v>1.1327668613913966</v>
      </c>
      <c r="AO90" s="7">
        <f t="shared" ref="AO90:AP90" si="406">SUM(AO88:AO89)</f>
        <v>509</v>
      </c>
      <c r="AP90" s="7">
        <f t="shared" si="406"/>
        <v>1052</v>
      </c>
      <c r="AQ90" s="7">
        <f t="shared" ref="AQ90:AR90" si="407">SUM(AQ88:AQ89)</f>
        <v>1209</v>
      </c>
      <c r="AR90" s="7">
        <f t="shared" si="407"/>
        <v>962</v>
      </c>
      <c r="AS90" s="7">
        <f t="shared" ref="AS90:AT90" si="408">SUM(AS88:AS89)</f>
        <v>953</v>
      </c>
      <c r="AT90" s="7">
        <f t="shared" si="408"/>
        <v>1739</v>
      </c>
      <c r="BA90" s="116">
        <f>SUM(AO90:INDEX(AO90:AQ90,IF($A$2&lt;3,$A$2,3)))</f>
        <v>2770</v>
      </c>
      <c r="BB90" s="116">
        <f>SUM(AR90:INDEX(AR90:AT90,IF(AND($A$2&gt;3,A88&lt;7),$A$2-3,0)))</f>
        <v>3654</v>
      </c>
      <c r="BC90" s="116">
        <f>SUM(AU90:INDEX(AU90:AW90,IF(AND($A$2&gt;6,$A$2&lt;10),$A$2-6,0)))</f>
        <v>0</v>
      </c>
      <c r="BD90" s="116">
        <f>SUM(AX90:INDEX(AX90:AZ90,IF($A$2&gt;9,$A$2-9,0)))</f>
        <v>0</v>
      </c>
      <c r="BE90" s="116">
        <f>SUM($AO90:INDEX(AO90:AZ90,$A$2))</f>
        <v>6424</v>
      </c>
      <c r="BF90" s="123">
        <f t="shared" si="385"/>
        <v>2.470873786407767</v>
      </c>
      <c r="BG90" s="118">
        <f t="shared" si="386"/>
        <v>5.3131313131313131</v>
      </c>
      <c r="BH90" s="118">
        <f t="shared" si="387"/>
        <v>1.7649635036496349</v>
      </c>
      <c r="BI90" s="118">
        <f t="shared" si="388"/>
        <v>1.7651376146788991</v>
      </c>
      <c r="BJ90" s="118">
        <f t="shared" si="389"/>
        <v>1.2723631508678237</v>
      </c>
      <c r="BK90" s="118">
        <f t="shared" si="390"/>
        <v>1.3376923076923077</v>
      </c>
      <c r="BL90" s="118">
        <f t="shared" si="391"/>
        <v>0</v>
      </c>
      <c r="BM90" s="118">
        <f t="shared" si="392"/>
        <v>0</v>
      </c>
      <c r="BN90" s="118">
        <f t="shared" si="393"/>
        <v>0</v>
      </c>
      <c r="BO90" s="118">
        <f t="shared" si="394"/>
        <v>0</v>
      </c>
      <c r="BP90" s="118">
        <f t="shared" si="395"/>
        <v>0</v>
      </c>
      <c r="BQ90" s="118">
        <f t="shared" si="396"/>
        <v>0</v>
      </c>
      <c r="BR90" s="118">
        <f>BA90/SUM(N90:INDEX(N90:P90,IF($A$2&lt;3,$A$2,3)))</f>
        <v>2.5436179981634526</v>
      </c>
      <c r="BS90" s="118">
        <f>BB90/SUM(Q90:INDEX(Q90:S90,$B$2))</f>
        <v>1.4086353122590594</v>
      </c>
      <c r="BT90" s="118">
        <f t="shared" si="397"/>
        <v>0</v>
      </c>
      <c r="BU90" s="118">
        <f t="shared" si="398"/>
        <v>0</v>
      </c>
      <c r="BV90" s="118">
        <f t="shared" si="399"/>
        <v>1.7442302470811839</v>
      </c>
    </row>
    <row r="91" spans="1:74" x14ac:dyDescent="0.25">
      <c r="BF91" s="124"/>
    </row>
    <row r="92" spans="1:74" x14ac:dyDescent="0.25">
      <c r="BF92" s="124"/>
    </row>
    <row r="93" spans="1:74" x14ac:dyDescent="0.25">
      <c r="BF93" s="124"/>
    </row>
    <row r="94" spans="1:74" s="17" customFormat="1" x14ac:dyDescent="0.25">
      <c r="A94" s="2" t="s">
        <v>33</v>
      </c>
      <c r="B94" s="3">
        <v>42005</v>
      </c>
      <c r="C94" s="3">
        <v>42036</v>
      </c>
      <c r="D94" s="3">
        <v>42064</v>
      </c>
      <c r="E94" s="3">
        <v>42095</v>
      </c>
      <c r="F94" s="3">
        <v>42125</v>
      </c>
      <c r="G94" s="3">
        <v>42156</v>
      </c>
      <c r="H94" s="3">
        <v>42186</v>
      </c>
      <c r="I94" s="3">
        <v>42217</v>
      </c>
      <c r="J94" s="3">
        <v>42248</v>
      </c>
      <c r="K94" s="3">
        <v>42278</v>
      </c>
      <c r="L94" s="3">
        <v>42309</v>
      </c>
      <c r="M94" s="3">
        <v>42339</v>
      </c>
      <c r="N94" s="3">
        <v>42370</v>
      </c>
      <c r="O94" s="3">
        <v>42401</v>
      </c>
      <c r="P94" s="3">
        <v>42430</v>
      </c>
      <c r="Q94" s="3">
        <v>42461</v>
      </c>
      <c r="R94" s="3">
        <v>42491</v>
      </c>
      <c r="S94" s="3">
        <v>42522</v>
      </c>
      <c r="T94" s="3">
        <v>42552</v>
      </c>
      <c r="U94" s="3">
        <v>42583</v>
      </c>
      <c r="V94" s="3">
        <v>42614</v>
      </c>
      <c r="W94" s="3">
        <v>42644</v>
      </c>
      <c r="X94" s="3">
        <v>42675</v>
      </c>
      <c r="Y94" s="3">
        <v>42705</v>
      </c>
      <c r="Z94" s="29" t="str">
        <f>"YTD " &amp; A93 &amp;"/16"</f>
        <v>YTD /16</v>
      </c>
      <c r="AA94" s="29" t="s">
        <v>19</v>
      </c>
      <c r="AB94" s="29" t="s">
        <v>20</v>
      </c>
      <c r="AC94" s="29" t="s">
        <v>21</v>
      </c>
      <c r="AD94" s="29" t="s">
        <v>22</v>
      </c>
      <c r="AE94" s="26" t="str">
        <f>"YTD " &amp; A93 &amp;"/15"</f>
        <v>YTD /15</v>
      </c>
      <c r="AF94" s="26" t="s">
        <v>23</v>
      </c>
      <c r="AG94" s="26" t="s">
        <v>24</v>
      </c>
      <c r="AH94" s="26" t="s">
        <v>25</v>
      </c>
      <c r="AI94" s="26" t="s">
        <v>26</v>
      </c>
      <c r="AJ94" s="30" t="s">
        <v>27</v>
      </c>
      <c r="AK94" s="30" t="s">
        <v>29</v>
      </c>
      <c r="AL94" s="30" t="s">
        <v>30</v>
      </c>
      <c r="AM94" s="30" t="s">
        <v>31</v>
      </c>
      <c r="AN94" s="30" t="s">
        <v>32</v>
      </c>
      <c r="AO94" s="108">
        <v>42736</v>
      </c>
      <c r="AP94" s="108">
        <v>42767</v>
      </c>
      <c r="AQ94" s="108">
        <v>42795</v>
      </c>
      <c r="AR94" s="108">
        <v>42826</v>
      </c>
      <c r="AS94" s="108">
        <v>42856</v>
      </c>
      <c r="AT94" s="108">
        <v>42887</v>
      </c>
      <c r="AU94" s="108">
        <v>42917</v>
      </c>
      <c r="AV94" s="108">
        <v>42948</v>
      </c>
      <c r="AW94" s="108">
        <v>42979</v>
      </c>
      <c r="AX94" s="108">
        <v>43009</v>
      </c>
      <c r="AY94" s="108">
        <v>43040</v>
      </c>
      <c r="AZ94" s="108">
        <v>43070</v>
      </c>
      <c r="BA94" s="29" t="s">
        <v>123</v>
      </c>
      <c r="BB94" s="29" t="s">
        <v>124</v>
      </c>
      <c r="BC94" s="29" t="s">
        <v>125</v>
      </c>
      <c r="BD94" s="29" t="s">
        <v>126</v>
      </c>
      <c r="BE94" s="29" t="str">
        <f>"YTD " &amp; A93 &amp;"/17"</f>
        <v>YTD /17</v>
      </c>
      <c r="BF94" s="121">
        <v>42736</v>
      </c>
      <c r="BG94" s="108">
        <v>42767</v>
      </c>
      <c r="BH94" s="108">
        <v>42795</v>
      </c>
      <c r="BI94" s="108">
        <v>42826</v>
      </c>
      <c r="BJ94" s="108">
        <v>42856</v>
      </c>
      <c r="BK94" s="108">
        <v>42887</v>
      </c>
      <c r="BL94" s="108">
        <v>42917</v>
      </c>
      <c r="BM94" s="108">
        <v>42948</v>
      </c>
      <c r="BN94" s="108">
        <v>42979</v>
      </c>
      <c r="BO94" s="108">
        <v>43009</v>
      </c>
      <c r="BP94" s="108">
        <v>43040</v>
      </c>
      <c r="BQ94" s="108">
        <v>43070</v>
      </c>
      <c r="BR94" s="29" t="s">
        <v>127</v>
      </c>
      <c r="BS94" s="29" t="s">
        <v>128</v>
      </c>
      <c r="BT94" s="29" t="s">
        <v>96</v>
      </c>
      <c r="BU94" s="29" t="s">
        <v>129</v>
      </c>
      <c r="BV94" s="112" t="s">
        <v>130</v>
      </c>
    </row>
    <row r="95" spans="1:74" x14ac:dyDescent="0.25">
      <c r="A95" t="s">
        <v>4</v>
      </c>
      <c r="B95" s="6">
        <f>'Agency North'!C95+'Agency South'!C95</f>
        <v>2113.634</v>
      </c>
      <c r="C95" s="6">
        <f>'Agency North'!D95+'Agency South'!D95</f>
        <v>1517.068</v>
      </c>
      <c r="D95" s="6">
        <f>'Agency North'!E95+'Agency South'!E95</f>
        <v>4977.817</v>
      </c>
      <c r="E95" s="6">
        <f>'Agency North'!F95+'Agency South'!F95</f>
        <v>5185.8765000000003</v>
      </c>
      <c r="F95" s="6">
        <f>'Agency North'!G95+'Agency South'!G95</f>
        <v>3419.9209999999998</v>
      </c>
      <c r="G95" s="6">
        <f>'Agency North'!H95+'Agency South'!H95</f>
        <v>4749.3064999999997</v>
      </c>
      <c r="H95" s="6">
        <f>'Agency North'!I95+'Agency South'!I95</f>
        <v>7399.5469999999996</v>
      </c>
      <c r="I95" s="6">
        <f>'Agency North'!J95+'Agency South'!J95</f>
        <v>2452.8310000000001</v>
      </c>
      <c r="J95" s="6">
        <f>'Agency North'!K95+'Agency South'!K95</f>
        <v>6767.6095000000005</v>
      </c>
      <c r="K95" s="6">
        <f>'Agency North'!L95+'Agency South'!L95</f>
        <v>4791.4854999999898</v>
      </c>
      <c r="L95" s="6">
        <f>'Agency North'!M95+'Agency South'!M95</f>
        <v>4597.14299999999</v>
      </c>
      <c r="M95" s="6">
        <f>'Agency North'!N95+'Agency South'!N95</f>
        <v>9871.6519999999891</v>
      </c>
      <c r="N95" s="6">
        <f>'Agency North'!O95+'Agency South'!O95</f>
        <v>2409.0369999999998</v>
      </c>
      <c r="O95" s="6">
        <f>'Agency North'!P95+'Agency South'!P95</f>
        <v>2030.2519999999699</v>
      </c>
      <c r="P95" s="6">
        <f>'Agency North'!Q95+'Agency South'!Q95</f>
        <v>4284.3209999999899</v>
      </c>
      <c r="Q95" s="6">
        <f>'Agency North'!R95+'Agency South'!R95</f>
        <v>6232.1170000000002</v>
      </c>
      <c r="R95" s="6">
        <f>'Agency North'!S95+'Agency South'!S95</f>
        <v>3764.7039999999997</v>
      </c>
      <c r="S95" s="6">
        <f>'Agency North'!T95+'Agency South'!T95</f>
        <v>4062.6605</v>
      </c>
      <c r="T95" s="6">
        <f>'Agency North'!U95+'Agency South'!U95</f>
        <v>3366.509</v>
      </c>
      <c r="U95" s="6">
        <f>'Agency North'!V95+'Agency South'!V95</f>
        <v>2745.7595000000001</v>
      </c>
      <c r="V95" s="6">
        <f>'Agency North'!W95+'Agency South'!W95</f>
        <v>3891.1359999999995</v>
      </c>
      <c r="W95" s="6">
        <f>'Agency North'!X95+'Agency South'!X95</f>
        <v>2956.529</v>
      </c>
      <c r="X95" s="6">
        <f>'Agency North'!Y95+'Agency South'!Y95</f>
        <v>3660.9405000000002</v>
      </c>
      <c r="Y95" s="6">
        <f>'Agency North'!Z95+'Agency South'!Z95</f>
        <v>7064.0375000000004</v>
      </c>
      <c r="Z95" s="22">
        <f>SUM(N95:INDEX(N95:Y95,$A$2))</f>
        <v>22783.091499999959</v>
      </c>
      <c r="AA95" s="22">
        <f>SUM(N95:P95)</f>
        <v>8723.6099999999606</v>
      </c>
      <c r="AB95" s="22">
        <f>SUM(Q95:S95)</f>
        <v>14059.4815</v>
      </c>
      <c r="AC95" s="22">
        <f>SUM(T95:V95)</f>
        <v>10003.404500000001</v>
      </c>
      <c r="AD95" s="22">
        <f>SUM(W95:Y95)</f>
        <v>13681.507000000001</v>
      </c>
      <c r="AE95" s="25">
        <f>SUM(B95                                                               : INDEX(B95:M95,$A$2))</f>
        <v>21963.623</v>
      </c>
      <c r="AF95" s="22">
        <f>SUM(B95:D95)</f>
        <v>8608.5190000000002</v>
      </c>
      <c r="AG95" s="22">
        <f>SUM(E95:G95)</f>
        <v>13355.103999999999</v>
      </c>
      <c r="AH95" s="22">
        <f>SUM(H95:J95)</f>
        <v>16619.987500000003</v>
      </c>
      <c r="AI95" s="22">
        <f>SUM(K95:M95)</f>
        <v>19260.280499999972</v>
      </c>
      <c r="AJ95" s="31">
        <f>Z95/AE95-1</f>
        <v>3.7310260697880349E-2</v>
      </c>
      <c r="AK95" s="31">
        <f t="shared" ref="AK95:AK103" si="409">AA95/AF95-1</f>
        <v>1.3369430909075053E-2</v>
      </c>
      <c r="AL95" s="31">
        <f t="shared" ref="AL95:AL103" si="410">AB95/AG95-1</f>
        <v>5.2742195043932405E-2</v>
      </c>
      <c r="AM95" s="31">
        <f t="shared" ref="AM95:AM103" si="411">AC95/AH95-1</f>
        <v>-0.39810998654481544</v>
      </c>
      <c r="AN95" s="31">
        <f t="shared" ref="AN95:AN103" si="412">AD95/AI95-1</f>
        <v>-0.28965172651561222</v>
      </c>
      <c r="AO95" s="113">
        <f>'Agency North'!AP95+'Agency South'!AP95</f>
        <v>5732.826</v>
      </c>
      <c r="AP95" s="113">
        <f>'Agency North'!AQ95+'Agency South'!AQ95</f>
        <v>9062.9023000000107</v>
      </c>
      <c r="AQ95" s="113">
        <f>'Agency North'!AR95+'Agency South'!AR95</f>
        <v>10294.790000000001</v>
      </c>
      <c r="AR95" s="113">
        <f>'Agency North'!AS95+'Agency South'!AS95</f>
        <v>8726.129000000019</v>
      </c>
      <c r="AS95" s="113">
        <f>'Agency North'!AT95+'Agency South'!AT95</f>
        <v>8509.83</v>
      </c>
      <c r="AT95" s="113">
        <f>'Agency North'!AU95+'Agency South'!AU95</f>
        <v>9499.18</v>
      </c>
      <c r="AU95" s="113">
        <f>'Agency North'!AV95+'Agency South'!AV95</f>
        <v>0</v>
      </c>
      <c r="AV95" s="113">
        <f>'Agency North'!AW95+'Agency South'!AW95</f>
        <v>0</v>
      </c>
      <c r="AW95" s="113">
        <f>'Agency North'!AX95+'Agency South'!AX95</f>
        <v>0</v>
      </c>
      <c r="AX95" s="113">
        <f>'Agency North'!AY95+'Agency South'!AY95</f>
        <v>0</v>
      </c>
      <c r="AY95" s="113">
        <f>'Agency North'!AZ95+'Agency South'!AZ95</f>
        <v>0</v>
      </c>
      <c r="AZ95" s="113">
        <f>'Agency North'!BA95+'Agency South'!BA95</f>
        <v>0</v>
      </c>
      <c r="BA95" s="110">
        <f>SUM(AO95:INDEX(AO95:AQ95,IF($A$2&lt;3,$A$2,3)))</f>
        <v>25090.518300000011</v>
      </c>
      <c r="BB95" s="110">
        <f>SUM(AR95:INDEX(AR95:AT95,IF(AND($A$2&gt;3,$A$2&lt;7),$A$2-3,0)))</f>
        <v>26735.139000000017</v>
      </c>
      <c r="BC95" s="110">
        <f>SUM(AU95:INDEX(AU95:AW95,IF(AND($A$2&gt;6,$A$2&lt;10),$A$2-6,0)))</f>
        <v>0</v>
      </c>
      <c r="BD95" s="110">
        <f>SUM(AX95:INDEX(AX95:AZ95,IF($A$2&gt;9,$A$2-9,0)))</f>
        <v>0</v>
      </c>
      <c r="BE95" s="110">
        <f>SUM($AO95:INDEX(AO95:AZ95,$A$2))</f>
        <v>51825.657300000028</v>
      </c>
      <c r="BF95" s="125">
        <f>AO95/N95</f>
        <v>2.3797168744191146</v>
      </c>
      <c r="BG95" s="111">
        <f t="shared" ref="BG95:BQ103" si="413">AP95/O95</f>
        <v>4.4639297486224097</v>
      </c>
      <c r="BH95" s="111">
        <f t="shared" si="413"/>
        <v>2.4028988490825092</v>
      </c>
      <c r="BI95" s="111">
        <f t="shared" si="413"/>
        <v>1.4001869669648401</v>
      </c>
      <c r="BJ95" s="111">
        <f t="shared" si="413"/>
        <v>2.260424723962362</v>
      </c>
      <c r="BK95" s="111">
        <f t="shared" si="413"/>
        <v>2.3381673167127799</v>
      </c>
      <c r="BL95" s="111">
        <f t="shared" si="413"/>
        <v>0</v>
      </c>
      <c r="BM95" s="111">
        <f t="shared" si="413"/>
        <v>0</v>
      </c>
      <c r="BN95" s="111">
        <f t="shared" si="413"/>
        <v>0</v>
      </c>
      <c r="BO95" s="111">
        <f t="shared" si="413"/>
        <v>0</v>
      </c>
      <c r="BP95" s="111">
        <f t="shared" si="413"/>
        <v>0</v>
      </c>
      <c r="BQ95" s="111">
        <f t="shared" si="413"/>
        <v>0</v>
      </c>
      <c r="BR95" s="111">
        <f>BA95/SUM(N95:INDEX(N95:P95,IF($A$2&lt;3,$A$2,3)))</f>
        <v>2.876162311245015</v>
      </c>
      <c r="BS95" s="111">
        <f>BB95/SUM(Q95:INDEX(Q95:S95,$B$2))</f>
        <v>1.9015736106626704</v>
      </c>
      <c r="BT95" s="111">
        <f t="shared" ref="BT95:BU103" si="414">BC95/AC95</f>
        <v>0</v>
      </c>
      <c r="BU95" s="111">
        <f t="shared" si="414"/>
        <v>0</v>
      </c>
      <c r="BV95" s="111">
        <f>BE95/Z95</f>
        <v>2.274742095470236</v>
      </c>
    </row>
    <row r="96" spans="1:74" x14ac:dyDescent="0.25">
      <c r="A96" t="s">
        <v>5</v>
      </c>
      <c r="B96" s="6">
        <f>'Agency North'!C96+'Agency South'!C96</f>
        <v>2041.5569999999998</v>
      </c>
      <c r="C96" s="6">
        <f>'Agency North'!D96+'Agency South'!D96</f>
        <v>1104.5840000000001</v>
      </c>
      <c r="D96" s="6">
        <f>'Agency North'!E96+'Agency South'!E96</f>
        <v>2822.6554999999998</v>
      </c>
      <c r="E96" s="6">
        <f>'Agency North'!F96+'Agency South'!F96</f>
        <v>4653.9250000000002</v>
      </c>
      <c r="F96" s="6">
        <f>'Agency North'!G96+'Agency South'!G96</f>
        <v>3042.0965000000001</v>
      </c>
      <c r="G96" s="6">
        <f>'Agency North'!H96+'Agency South'!H96</f>
        <v>3505.0320000000002</v>
      </c>
      <c r="H96" s="6">
        <f>'Agency North'!I96+'Agency South'!I96</f>
        <v>4443.067</v>
      </c>
      <c r="I96" s="6">
        <f>'Agency North'!J96+'Agency South'!J96</f>
        <v>2814.297</v>
      </c>
      <c r="J96" s="6">
        <f>'Agency North'!K96+'Agency South'!K96</f>
        <v>6173.4279999999999</v>
      </c>
      <c r="K96" s="6">
        <f>'Agency North'!L96+'Agency South'!L96</f>
        <v>3763.5709999999999</v>
      </c>
      <c r="L96" s="6">
        <f>'Agency North'!M96+'Agency South'!M96</f>
        <v>8759.0810000000292</v>
      </c>
      <c r="M96" s="6">
        <f>'Agency North'!N96+'Agency South'!N96</f>
        <v>8076.0369999999903</v>
      </c>
      <c r="N96" s="6">
        <f>'Agency North'!O96+'Agency South'!O96</f>
        <v>1339.41</v>
      </c>
      <c r="O96" s="6">
        <f>'Agency North'!P96+'Agency South'!P96</f>
        <v>1090.5070000000001</v>
      </c>
      <c r="P96" s="6">
        <f>'Agency North'!Q96+'Agency South'!Q96</f>
        <v>8540.9510000000009</v>
      </c>
      <c r="Q96" s="6">
        <f>'Agency North'!R96+'Agency South'!R96</f>
        <v>7245.0709999999999</v>
      </c>
      <c r="R96" s="6">
        <f>'Agency North'!S96+'Agency South'!S96</f>
        <v>5970.442</v>
      </c>
      <c r="S96" s="6">
        <f>'Agency North'!T96+'Agency South'!T96</f>
        <v>12399.223000000071</v>
      </c>
      <c r="T96" s="6">
        <f>'Agency North'!U96+'Agency South'!U96</f>
        <v>6351.8460000000105</v>
      </c>
      <c r="U96" s="6">
        <f>'Agency North'!V96+'Agency South'!V96</f>
        <v>7634.55800000001</v>
      </c>
      <c r="V96" s="6">
        <f>'Agency North'!W96+'Agency South'!W96</f>
        <v>13540.13250000006</v>
      </c>
      <c r="W96" s="6">
        <f>'Agency North'!X96+'Agency South'!X96</f>
        <v>8367.8040000000201</v>
      </c>
      <c r="X96" s="6">
        <f>'Agency North'!Y96+'Agency South'!Y96</f>
        <v>11071.21900000005</v>
      </c>
      <c r="Y96" s="6">
        <f>'Agency North'!Z96+'Agency South'!Z96</f>
        <v>20044.459000000112</v>
      </c>
      <c r="Z96" s="22">
        <f>SUM(N96:INDEX(N96:Y96,$A$2))</f>
        <v>36585.604000000072</v>
      </c>
      <c r="AA96" s="22">
        <f t="shared" ref="AA96:AA101" si="415">SUM(N96:P96)</f>
        <v>10970.868000000002</v>
      </c>
      <c r="AB96" s="22">
        <f t="shared" ref="AB96:AB101" si="416">SUM(Q96:S96)</f>
        <v>25614.73600000007</v>
      </c>
      <c r="AC96" s="22">
        <f t="shared" ref="AC96:AC101" si="417">SUM(T96:V96)</f>
        <v>27526.536500000082</v>
      </c>
      <c r="AD96" s="22">
        <f t="shared" ref="AD96:AD101" si="418">SUM(W96:Y96)</f>
        <v>39483.482000000178</v>
      </c>
      <c r="AE96" s="22">
        <f>SUM(B96                                                               : INDEX(B96:M96,$A$2))</f>
        <v>17169.849999999999</v>
      </c>
      <c r="AF96" s="22">
        <f t="shared" ref="AF96:AF101" si="419">SUM(B96:D96)</f>
        <v>5968.7964999999995</v>
      </c>
      <c r="AG96" s="22">
        <f t="shared" ref="AG96:AG101" si="420">SUM(E96:G96)</f>
        <v>11201.053500000002</v>
      </c>
      <c r="AH96" s="22">
        <f t="shared" ref="AH96:AH101" si="421">SUM(H96:J96)</f>
        <v>13430.791999999999</v>
      </c>
      <c r="AI96" s="22">
        <f t="shared" ref="AI96:AI101" si="422">SUM(K96:M96)</f>
        <v>20598.68900000002</v>
      </c>
      <c r="AJ96" s="31">
        <f t="shared" ref="AJ96:AJ103" si="423">Z96/AE96-1</f>
        <v>1.1308051031313653</v>
      </c>
      <c r="AK96" s="31">
        <f t="shared" si="409"/>
        <v>0.83803686388034904</v>
      </c>
      <c r="AL96" s="31">
        <f t="shared" si="410"/>
        <v>1.2868148964738064</v>
      </c>
      <c r="AM96" s="31">
        <f t="shared" si="411"/>
        <v>1.0495095523778555</v>
      </c>
      <c r="AN96" s="31">
        <f t="shared" si="412"/>
        <v>0.9167958698730847</v>
      </c>
      <c r="AO96" s="113">
        <f>'Agency North'!AP96+'Agency South'!AP96</f>
        <v>3966.2190000000001</v>
      </c>
      <c r="AP96" s="113">
        <f>'Agency North'!AQ96+'Agency South'!AQ96</f>
        <v>5758.15200000001</v>
      </c>
      <c r="AQ96" s="113">
        <f>'Agency North'!AR96+'Agency South'!AR96</f>
        <v>13878.74</v>
      </c>
      <c r="AR96" s="113">
        <f>'Agency North'!AS96+'Agency South'!AS96</f>
        <v>10260.61200000001</v>
      </c>
      <c r="AS96" s="113">
        <f>'Agency North'!AT96+'Agency South'!AT96</f>
        <v>9566.08</v>
      </c>
      <c r="AT96" s="113">
        <f>'Agency North'!AU96+'Agency South'!AU96</f>
        <v>18931.7</v>
      </c>
      <c r="AU96" s="113">
        <f>'Agency North'!AV96+'Agency South'!AV96</f>
        <v>0</v>
      </c>
      <c r="AV96" s="113">
        <f>'Agency North'!AW96+'Agency South'!AW96</f>
        <v>0</v>
      </c>
      <c r="AW96" s="113">
        <f>'Agency North'!AX96+'Agency South'!AX96</f>
        <v>0</v>
      </c>
      <c r="AX96" s="113">
        <f>'Agency North'!AY96+'Agency South'!AY96</f>
        <v>0</v>
      </c>
      <c r="AY96" s="113">
        <f>'Agency North'!AZ96+'Agency South'!AZ96</f>
        <v>0</v>
      </c>
      <c r="AZ96" s="113">
        <f>'Agency North'!BA96+'Agency South'!BA96</f>
        <v>0</v>
      </c>
      <c r="BA96" s="110">
        <f>SUM(AO96:INDEX(AO96:AQ96,IF($A$2&lt;3,$A$2,3)))</f>
        <v>23603.111000000012</v>
      </c>
      <c r="BB96" s="110">
        <f>SUM(AR96:INDEX(AR96:AT96,IF(AND($A$2&gt;3,$A$2&lt;7),$A$2-3,0)))</f>
        <v>38758.392000000007</v>
      </c>
      <c r="BC96" s="110">
        <f>SUM(AU96:INDEX(AU96:AW96,IF(AND($A$2&gt;6,$A$2&lt;10),$A$2-6,0)))</f>
        <v>0</v>
      </c>
      <c r="BD96" s="110">
        <f>SUM(AX96:INDEX(AX96:AZ96,IF($A$2&gt;9,$A$2-9,0)))</f>
        <v>0</v>
      </c>
      <c r="BE96" s="110">
        <f>SUM($AO96:INDEX(AO96:AZ96,$A$2))</f>
        <v>62361.503000000026</v>
      </c>
      <c r="BF96" s="125">
        <f t="shared" ref="BF96:BF103" si="424">AO96/N96</f>
        <v>2.9611687235424551</v>
      </c>
      <c r="BG96" s="111">
        <f t="shared" si="413"/>
        <v>5.2802522129615026</v>
      </c>
      <c r="BH96" s="111">
        <f t="shared" si="413"/>
        <v>1.6249642457848077</v>
      </c>
      <c r="BI96" s="111">
        <f t="shared" si="413"/>
        <v>1.4162196616154639</v>
      </c>
      <c r="BJ96" s="111">
        <f t="shared" si="413"/>
        <v>1.6022398341697315</v>
      </c>
      <c r="BK96" s="111">
        <f t="shared" si="413"/>
        <v>1.5268456741200551</v>
      </c>
      <c r="BL96" s="111">
        <f t="shared" si="413"/>
        <v>0</v>
      </c>
      <c r="BM96" s="111">
        <f t="shared" si="413"/>
        <v>0</v>
      </c>
      <c r="BN96" s="111">
        <f t="shared" si="413"/>
        <v>0</v>
      </c>
      <c r="BO96" s="111">
        <f t="shared" si="413"/>
        <v>0</v>
      </c>
      <c r="BP96" s="111">
        <f t="shared" si="413"/>
        <v>0</v>
      </c>
      <c r="BQ96" s="111">
        <f t="shared" si="413"/>
        <v>0</v>
      </c>
      <c r="BR96" s="111">
        <f>BA96/SUM(N96:INDEX(N96:P96,IF($A$2&lt;3,$A$2,3)))</f>
        <v>2.1514351462436707</v>
      </c>
      <c r="BS96" s="111">
        <f>BB96/SUM(Q96:INDEX(Q96:S96,$B$2))</f>
        <v>1.5131286927962053</v>
      </c>
      <c r="BT96" s="111">
        <f t="shared" si="414"/>
        <v>0</v>
      </c>
      <c r="BU96" s="111">
        <f t="shared" si="414"/>
        <v>0</v>
      </c>
      <c r="BV96" s="111">
        <f t="shared" ref="BV96:BV103" si="425">BE96/Z96</f>
        <v>1.7045366532694091</v>
      </c>
    </row>
    <row r="97" spans="1:74" x14ac:dyDescent="0.25">
      <c r="A97" t="s">
        <v>6</v>
      </c>
      <c r="B97" s="6">
        <f>'Agency North'!C97+'Agency South'!C97</f>
        <v>1607.9859999999999</v>
      </c>
      <c r="C97" s="6">
        <f>'Agency North'!D97+'Agency South'!D97</f>
        <v>1750.9380000000001</v>
      </c>
      <c r="D97" s="6">
        <f>'Agency North'!E97+'Agency South'!E97</f>
        <v>2089.0340000000001</v>
      </c>
      <c r="E97" s="6">
        <f>'Agency North'!F97+'Agency South'!F97</f>
        <v>2906.9760000000001</v>
      </c>
      <c r="F97" s="6">
        <f>'Agency North'!G97+'Agency South'!G97</f>
        <v>3479.0169999999998</v>
      </c>
      <c r="G97" s="6">
        <f>'Agency North'!H97+'Agency South'!H97</f>
        <v>3389.9160000000002</v>
      </c>
      <c r="H97" s="6">
        <f>'Agency North'!I97+'Agency South'!I97</f>
        <v>3395.3140000000003</v>
      </c>
      <c r="I97" s="6">
        <f>'Agency North'!J97+'Agency South'!J97</f>
        <v>2433.3559999999998</v>
      </c>
      <c r="J97" s="6">
        <f>'Agency North'!K97+'Agency South'!K97</f>
        <v>4296.6179999999995</v>
      </c>
      <c r="K97" s="6">
        <f>'Agency North'!L97+'Agency South'!L97</f>
        <v>4505.3620000000001</v>
      </c>
      <c r="L97" s="6">
        <f>'Agency North'!M97+'Agency South'!M97</f>
        <v>3030.0115000000001</v>
      </c>
      <c r="M97" s="6">
        <f>'Agency North'!N97+'Agency South'!N97</f>
        <v>8739.1770000000106</v>
      </c>
      <c r="N97" s="6">
        <f>'Agency North'!O97+'Agency South'!O97</f>
        <v>2251.2579999999998</v>
      </c>
      <c r="O97" s="6">
        <f>'Agency North'!P97+'Agency South'!P97</f>
        <v>1010.0340000000001</v>
      </c>
      <c r="P97" s="6">
        <f>'Agency North'!Q97+'Agency South'!Q97</f>
        <v>1571.1179999999999</v>
      </c>
      <c r="Q97" s="6">
        <f>'Agency North'!R97+'Agency South'!R97</f>
        <v>3695.29</v>
      </c>
      <c r="R97" s="6">
        <f>'Agency North'!S97+'Agency South'!S97</f>
        <v>3568.9749999999999</v>
      </c>
      <c r="S97" s="6">
        <f>'Agency North'!T97+'Agency South'!T97</f>
        <v>6259.6239999999998</v>
      </c>
      <c r="T97" s="6">
        <f>'Agency North'!U97+'Agency South'!U97</f>
        <v>5109.6440000000002</v>
      </c>
      <c r="U97" s="6">
        <f>'Agency North'!V97+'Agency South'!V97</f>
        <v>3814.7190000000001</v>
      </c>
      <c r="V97" s="6">
        <f>'Agency North'!W97+'Agency South'!W97</f>
        <v>7698.7370000000201</v>
      </c>
      <c r="W97" s="6">
        <f>'Agency North'!X97+'Agency South'!X97</f>
        <v>7515.3340000000007</v>
      </c>
      <c r="X97" s="6">
        <f>'Agency North'!Y97+'Agency South'!Y97</f>
        <v>7935.1679999999997</v>
      </c>
      <c r="Y97" s="6">
        <f>'Agency North'!Z97+'Agency South'!Z97</f>
        <v>9407.7360000000299</v>
      </c>
      <c r="Z97" s="22">
        <f>SUM(N97:INDEX(N97:Y97,$A$2))</f>
        <v>18356.298999999999</v>
      </c>
      <c r="AA97" s="22">
        <f t="shared" si="415"/>
        <v>4832.41</v>
      </c>
      <c r="AB97" s="22">
        <f t="shared" si="416"/>
        <v>13523.888999999999</v>
      </c>
      <c r="AC97" s="22">
        <f t="shared" si="417"/>
        <v>16623.10000000002</v>
      </c>
      <c r="AD97" s="22">
        <f t="shared" si="418"/>
        <v>24858.23800000003</v>
      </c>
      <c r="AE97" s="22">
        <f>SUM(B97                                                               : INDEX(B97:M97,$A$2))</f>
        <v>15223.867000000002</v>
      </c>
      <c r="AF97" s="22">
        <f t="shared" si="419"/>
        <v>5447.9580000000005</v>
      </c>
      <c r="AG97" s="22">
        <f t="shared" si="420"/>
        <v>9775.9089999999997</v>
      </c>
      <c r="AH97" s="22">
        <f t="shared" si="421"/>
        <v>10125.288</v>
      </c>
      <c r="AI97" s="22">
        <f t="shared" si="422"/>
        <v>16274.55050000001</v>
      </c>
      <c r="AJ97" s="31">
        <f t="shared" si="423"/>
        <v>0.20575797200540413</v>
      </c>
      <c r="AK97" s="31">
        <f t="shared" si="409"/>
        <v>-0.11298692097112362</v>
      </c>
      <c r="AL97" s="31">
        <f t="shared" si="410"/>
        <v>0.38338941166494078</v>
      </c>
      <c r="AM97" s="31">
        <f t="shared" si="411"/>
        <v>0.64174095591157698</v>
      </c>
      <c r="AN97" s="31">
        <f t="shared" si="412"/>
        <v>0.52743008170947725</v>
      </c>
      <c r="AO97" s="113">
        <f>'Agency North'!AP97+'Agency South'!AP97</f>
        <v>3625.0929999999998</v>
      </c>
      <c r="AP97" s="113">
        <f>'Agency North'!AQ97+'Agency South'!AQ97</f>
        <v>2547.8330000000001</v>
      </c>
      <c r="AQ97" s="113">
        <f>'Agency North'!AR97+'Agency South'!AR97</f>
        <v>6880.2</v>
      </c>
      <c r="AR97" s="113">
        <f>'Agency North'!AS97+'Agency South'!AS97</f>
        <v>6041.8609999999999</v>
      </c>
      <c r="AS97" s="113">
        <f>'Agency North'!AT97+'Agency South'!AT97</f>
        <v>5938.76</v>
      </c>
      <c r="AT97" s="113">
        <f>'Agency North'!AU97+'Agency South'!AU97</f>
        <v>4219.3899999999994</v>
      </c>
      <c r="AU97" s="113">
        <f>'Agency North'!AV97+'Agency South'!AV97</f>
        <v>0</v>
      </c>
      <c r="AV97" s="113">
        <f>'Agency North'!AW97+'Agency South'!AW97</f>
        <v>0</v>
      </c>
      <c r="AW97" s="113">
        <f>'Agency North'!AX97+'Agency South'!AX97</f>
        <v>0</v>
      </c>
      <c r="AX97" s="113">
        <f>'Agency North'!AY97+'Agency South'!AY97</f>
        <v>0</v>
      </c>
      <c r="AY97" s="113">
        <f>'Agency North'!AZ97+'Agency South'!AZ97</f>
        <v>0</v>
      </c>
      <c r="AZ97" s="113">
        <f>'Agency North'!BA97+'Agency South'!BA97</f>
        <v>0</v>
      </c>
      <c r="BA97" s="110">
        <f>SUM(AO97:INDEX(AO97:AQ97,IF($A$2&lt;3,$A$2,3)))</f>
        <v>13053.126</v>
      </c>
      <c r="BB97" s="110">
        <f>SUM(AR97:INDEX(AR97:AT97,IF(AND($A$2&gt;3,$A$2&lt;7),$A$2-3,0)))</f>
        <v>16200.010999999999</v>
      </c>
      <c r="BC97" s="110">
        <f>SUM(AU97:INDEX(AU97:AW97,IF(AND($A$2&gt;6,$A$2&lt;10),$A$2-6,0)))</f>
        <v>0</v>
      </c>
      <c r="BD97" s="110">
        <f>SUM(AX97:INDEX(AX97:AZ97,IF($A$2&gt;9,$A$2-9,0)))</f>
        <v>0</v>
      </c>
      <c r="BE97" s="110">
        <f>SUM($AO97:INDEX(AO97:AZ97,$A$2))</f>
        <v>29253.137000000002</v>
      </c>
      <c r="BF97" s="125">
        <f t="shared" si="424"/>
        <v>1.6102521345843079</v>
      </c>
      <c r="BG97" s="111">
        <f t="shared" si="413"/>
        <v>2.5225220141104159</v>
      </c>
      <c r="BH97" s="111">
        <f t="shared" si="413"/>
        <v>4.3791745750478324</v>
      </c>
      <c r="BI97" s="111">
        <f t="shared" si="413"/>
        <v>1.6350167375226301</v>
      </c>
      <c r="BJ97" s="111">
        <f t="shared" si="413"/>
        <v>1.6639959652281118</v>
      </c>
      <c r="BK97" s="111">
        <f t="shared" si="413"/>
        <v>0.67406444859946857</v>
      </c>
      <c r="BL97" s="111">
        <f t="shared" si="413"/>
        <v>0</v>
      </c>
      <c r="BM97" s="111">
        <f t="shared" si="413"/>
        <v>0</v>
      </c>
      <c r="BN97" s="111">
        <f t="shared" si="413"/>
        <v>0</v>
      </c>
      <c r="BO97" s="111">
        <f t="shared" si="413"/>
        <v>0</v>
      </c>
      <c r="BP97" s="111">
        <f t="shared" si="413"/>
        <v>0</v>
      </c>
      <c r="BQ97" s="111">
        <f t="shared" si="413"/>
        <v>0</v>
      </c>
      <c r="BR97" s="111">
        <f>BA97/SUM(N97:INDEX(N97:P97,IF($A$2&lt;3,$A$2,3)))</f>
        <v>2.70116277385404</v>
      </c>
      <c r="BS97" s="111">
        <f>BB97/SUM(Q97:INDEX(Q97:S97,$B$2))</f>
        <v>1.1978810976635492</v>
      </c>
      <c r="BT97" s="111">
        <f t="shared" si="414"/>
        <v>0</v>
      </c>
      <c r="BU97" s="111">
        <f t="shared" si="414"/>
        <v>0</v>
      </c>
      <c r="BV97" s="111">
        <f t="shared" si="425"/>
        <v>1.5936293585106673</v>
      </c>
    </row>
    <row r="98" spans="1:74" x14ac:dyDescent="0.25">
      <c r="A98" t="s">
        <v>7</v>
      </c>
      <c r="B98" s="6">
        <f>'Agency North'!C98+'Agency South'!C98</f>
        <v>1988.4479999999999</v>
      </c>
      <c r="C98" s="6">
        <f>'Agency North'!D98+'Agency South'!D98</f>
        <v>1947.857</v>
      </c>
      <c r="D98" s="6">
        <f>'Agency North'!E98+'Agency South'!E98</f>
        <v>3767.4229999999998</v>
      </c>
      <c r="E98" s="6">
        <f>'Agency North'!F98+'Agency South'!F98</f>
        <v>2125.06</v>
      </c>
      <c r="F98" s="6">
        <f>'Agency North'!G98+'Agency South'!G98</f>
        <v>2421.8710000000001</v>
      </c>
      <c r="G98" s="6">
        <f>'Agency North'!H98+'Agency South'!H98</f>
        <v>5373.0374999999904</v>
      </c>
      <c r="H98" s="6">
        <f>'Agency North'!I98+'Agency South'!I98</f>
        <v>4492.59</v>
      </c>
      <c r="I98" s="6">
        <f>'Agency North'!J98+'Agency South'!J98</f>
        <v>2356.33</v>
      </c>
      <c r="J98" s="6">
        <f>'Agency North'!K98+'Agency South'!K98</f>
        <v>5350.7929999999997</v>
      </c>
      <c r="K98" s="6">
        <f>'Agency North'!L98+'Agency South'!L98</f>
        <v>4555.32</v>
      </c>
      <c r="L98" s="6">
        <f>'Agency North'!M98+'Agency South'!M98</f>
        <v>7381.4279999999999</v>
      </c>
      <c r="M98" s="6">
        <f>'Agency North'!N98+'Agency South'!N98</f>
        <v>7028.3935000000001</v>
      </c>
      <c r="N98" s="6">
        <f>'Agency North'!O98+'Agency South'!O98</f>
        <v>2159.4970000000012</v>
      </c>
      <c r="O98" s="6">
        <f>'Agency North'!P98+'Agency South'!P98</f>
        <v>3475.0950000000003</v>
      </c>
      <c r="P98" s="6">
        <f>'Agency North'!Q98+'Agency South'!Q98</f>
        <v>4886.0320000000002</v>
      </c>
      <c r="Q98" s="6">
        <f>'Agency North'!R98+'Agency South'!R98</f>
        <v>2096.8029999999999</v>
      </c>
      <c r="R98" s="6">
        <f>'Agency North'!S98+'Agency South'!S98</f>
        <v>4222.7165000000005</v>
      </c>
      <c r="S98" s="6">
        <f>'Agency North'!T98+'Agency South'!T98</f>
        <v>6302.0964999999997</v>
      </c>
      <c r="T98" s="6">
        <f>'Agency North'!U98+'Agency South'!U98</f>
        <v>5397.6329999999998</v>
      </c>
      <c r="U98" s="6">
        <f>'Agency North'!V98+'Agency South'!V98</f>
        <v>5847.7440000000006</v>
      </c>
      <c r="V98" s="6">
        <f>'Agency North'!W98+'Agency South'!W98</f>
        <v>8135.5635000000002</v>
      </c>
      <c r="W98" s="6">
        <f>'Agency North'!X98+'Agency South'!X98</f>
        <v>4988.0709999999999</v>
      </c>
      <c r="X98" s="6">
        <f>'Agency North'!Y98+'Agency South'!Y98</f>
        <v>11114.921500000011</v>
      </c>
      <c r="Y98" s="6">
        <f>'Agency North'!Z98+'Agency South'!Z98</f>
        <v>22486.390000000029</v>
      </c>
      <c r="Z98" s="22">
        <f>SUM(N98:INDEX(N98:Y98,$A$2))</f>
        <v>23142.240000000002</v>
      </c>
      <c r="AA98" s="22">
        <f t="shared" si="415"/>
        <v>10520.624000000002</v>
      </c>
      <c r="AB98" s="22">
        <f t="shared" si="416"/>
        <v>12621.616</v>
      </c>
      <c r="AC98" s="22">
        <f t="shared" si="417"/>
        <v>19380.940500000001</v>
      </c>
      <c r="AD98" s="22">
        <f t="shared" si="418"/>
        <v>38589.382500000036</v>
      </c>
      <c r="AE98" s="22">
        <f>SUM(B98                                                               : INDEX(B98:M98,$A$2))</f>
        <v>17623.696499999991</v>
      </c>
      <c r="AF98" s="22">
        <f t="shared" si="419"/>
        <v>7703.7279999999992</v>
      </c>
      <c r="AG98" s="22">
        <f t="shared" si="420"/>
        <v>9919.9684999999918</v>
      </c>
      <c r="AH98" s="22">
        <f t="shared" si="421"/>
        <v>12199.713</v>
      </c>
      <c r="AI98" s="22">
        <f t="shared" si="422"/>
        <v>18965.141499999998</v>
      </c>
      <c r="AJ98" s="31">
        <f t="shared" si="423"/>
        <v>0.31313200950776787</v>
      </c>
      <c r="AK98" s="31">
        <f t="shared" si="409"/>
        <v>0.36565361601551905</v>
      </c>
      <c r="AL98" s="31">
        <f t="shared" si="410"/>
        <v>0.27234436278704011</v>
      </c>
      <c r="AM98" s="31">
        <f t="shared" si="411"/>
        <v>0.58863905241049541</v>
      </c>
      <c r="AN98" s="31">
        <f t="shared" si="412"/>
        <v>1.0347532076151418</v>
      </c>
      <c r="AO98" s="113">
        <f>'Agency North'!AP98+'Agency South'!AP98</f>
        <v>6248.7709999999997</v>
      </c>
      <c r="AP98" s="113">
        <f>'Agency North'!AQ98+'Agency South'!AQ98</f>
        <v>9679.9750000000204</v>
      </c>
      <c r="AQ98" s="113">
        <f>'Agency North'!AR98+'Agency South'!AR98</f>
        <v>6518.37</v>
      </c>
      <c r="AR98" s="113">
        <f>'Agency North'!AS98+'Agency South'!AS98</f>
        <v>5299.9169999999995</v>
      </c>
      <c r="AS98" s="113">
        <f>'Agency North'!AT98+'Agency South'!AT98</f>
        <v>7151.85</v>
      </c>
      <c r="AT98" s="113">
        <f>'Agency North'!AU98+'Agency South'!AU98</f>
        <v>6889.65</v>
      </c>
      <c r="AU98" s="113">
        <f>'Agency North'!AV98+'Agency South'!AV98</f>
        <v>0</v>
      </c>
      <c r="AV98" s="113">
        <f>'Agency North'!AW98+'Agency South'!AW98</f>
        <v>0</v>
      </c>
      <c r="AW98" s="113">
        <f>'Agency North'!AX98+'Agency South'!AX98</f>
        <v>0</v>
      </c>
      <c r="AX98" s="113">
        <f>'Agency North'!AY98+'Agency South'!AY98</f>
        <v>0</v>
      </c>
      <c r="AY98" s="113">
        <f>'Agency North'!AZ98+'Agency South'!AZ98</f>
        <v>0</v>
      </c>
      <c r="AZ98" s="113">
        <f>'Agency North'!BA98+'Agency South'!BA98</f>
        <v>0</v>
      </c>
      <c r="BA98" s="110">
        <f>SUM(AO98:INDEX(AO98:AQ98,IF($A$2&lt;3,$A$2,3)))</f>
        <v>22447.11600000002</v>
      </c>
      <c r="BB98" s="110">
        <f>SUM(AR98:INDEX(AR98:AT98,IF(AND($A$2&gt;3,$A$2&lt;7),$A$2-3,0)))</f>
        <v>19341.417000000001</v>
      </c>
      <c r="BC98" s="110">
        <f>SUM(AU98:INDEX(AU98:AW98,IF(AND($A$2&gt;6,$A$2&lt;10),$A$2-6,0)))</f>
        <v>0</v>
      </c>
      <c r="BD98" s="110">
        <f>SUM(AX98:INDEX(AX98:AZ98,IF($A$2&gt;9,$A$2-9,0)))</f>
        <v>0</v>
      </c>
      <c r="BE98" s="110">
        <f>SUM($AO98:INDEX(AO98:AZ98,$A$2))</f>
        <v>41788.533000000018</v>
      </c>
      <c r="BF98" s="125">
        <f t="shared" si="424"/>
        <v>2.8936233761843595</v>
      </c>
      <c r="BG98" s="111">
        <f t="shared" si="413"/>
        <v>2.785528165417066</v>
      </c>
      <c r="BH98" s="111">
        <f t="shared" si="413"/>
        <v>1.3340825438720008</v>
      </c>
      <c r="BI98" s="111">
        <f t="shared" si="413"/>
        <v>2.5276179974942803</v>
      </c>
      <c r="BJ98" s="111">
        <f t="shared" si="413"/>
        <v>1.6936609407711836</v>
      </c>
      <c r="BK98" s="111">
        <f t="shared" si="413"/>
        <v>1.0932314349677128</v>
      </c>
      <c r="BL98" s="111">
        <f t="shared" si="413"/>
        <v>0</v>
      </c>
      <c r="BM98" s="111">
        <f t="shared" si="413"/>
        <v>0</v>
      </c>
      <c r="BN98" s="111">
        <f t="shared" si="413"/>
        <v>0</v>
      </c>
      <c r="BO98" s="111">
        <f t="shared" si="413"/>
        <v>0</v>
      </c>
      <c r="BP98" s="111">
        <f t="shared" si="413"/>
        <v>0</v>
      </c>
      <c r="BQ98" s="111">
        <f t="shared" si="413"/>
        <v>0</v>
      </c>
      <c r="BR98" s="111">
        <f>BA98/SUM(N98:INDEX(N98:P98,IF($A$2&lt;3,$A$2,3)))</f>
        <v>2.1336297162601778</v>
      </c>
      <c r="BS98" s="111">
        <f>BB98/SUM(Q98:INDEX(Q98:S98,$B$2))</f>
        <v>1.5324041707496094</v>
      </c>
      <c r="BT98" s="111">
        <f t="shared" si="414"/>
        <v>0</v>
      </c>
      <c r="BU98" s="111">
        <f t="shared" si="414"/>
        <v>0</v>
      </c>
      <c r="BV98" s="111">
        <f t="shared" si="425"/>
        <v>1.8057255045319733</v>
      </c>
    </row>
    <row r="99" spans="1:74" x14ac:dyDescent="0.25">
      <c r="A99" t="s">
        <v>8</v>
      </c>
      <c r="B99" s="6">
        <f>'Agency North'!C99+'Agency South'!C99</f>
        <v>826.59100000000012</v>
      </c>
      <c r="C99" s="6">
        <f>'Agency North'!D99+'Agency South'!D99</f>
        <v>1141.806</v>
      </c>
      <c r="D99" s="6">
        <f>'Agency North'!E99+'Agency South'!E99</f>
        <v>2527.857</v>
      </c>
      <c r="E99" s="6">
        <f>'Agency North'!F99+'Agency South'!F99</f>
        <v>3863.71</v>
      </c>
      <c r="F99" s="6">
        <f>'Agency North'!G99+'Agency South'!G99</f>
        <v>3041.1080000000002</v>
      </c>
      <c r="G99" s="6">
        <f>'Agency North'!H99+'Agency South'!H99</f>
        <v>2635.279</v>
      </c>
      <c r="H99" s="6">
        <f>'Agency North'!I99+'Agency South'!I99</f>
        <v>3522.2210000000005</v>
      </c>
      <c r="I99" s="6">
        <f>'Agency North'!J99+'Agency South'!J99</f>
        <v>2733.703</v>
      </c>
      <c r="J99" s="6">
        <f>'Agency North'!K99+'Agency South'!K99</f>
        <v>4572.6059999999998</v>
      </c>
      <c r="K99" s="6">
        <f>'Agency North'!L99+'Agency South'!L99</f>
        <v>3584.4075000000003</v>
      </c>
      <c r="L99" s="6">
        <f>'Agency North'!M99+'Agency South'!M99</f>
        <v>5719.3940000000002</v>
      </c>
      <c r="M99" s="6">
        <f>'Agency North'!N99+'Agency South'!N99</f>
        <v>8277.2860000000001</v>
      </c>
      <c r="N99" s="6">
        <f>'Agency North'!O99+'Agency South'!O99</f>
        <v>2077.2080000000001</v>
      </c>
      <c r="O99" s="6">
        <f>'Agency North'!P99+'Agency South'!P99</f>
        <v>1733.0194999999999</v>
      </c>
      <c r="P99" s="6">
        <f>'Agency North'!Q99+'Agency South'!Q99</f>
        <v>5499.0010000000002</v>
      </c>
      <c r="Q99" s="6">
        <f>'Agency North'!R99+'Agency South'!R99</f>
        <v>5489.9589999999998</v>
      </c>
      <c r="R99" s="6">
        <f>'Agency North'!S99+'Agency South'!S99</f>
        <v>2784.2375000000002</v>
      </c>
      <c r="S99" s="6">
        <f>'Agency North'!T99+'Agency South'!T99</f>
        <v>2510.1030000000001</v>
      </c>
      <c r="T99" s="6">
        <f>'Agency North'!U99+'Agency South'!U99</f>
        <v>2531.8564999999999</v>
      </c>
      <c r="U99" s="6">
        <f>'Agency North'!V99+'Agency South'!V99</f>
        <v>3827.8319999999999</v>
      </c>
      <c r="V99" s="6">
        <f>'Agency North'!W99+'Agency South'!W99</f>
        <v>6097.2065000000002</v>
      </c>
      <c r="W99" s="6">
        <f>'Agency North'!X99+'Agency South'!X99</f>
        <v>6739.7915000000003</v>
      </c>
      <c r="X99" s="6">
        <f>'Agency North'!Y99+'Agency South'!Y99</f>
        <v>4560.6244999999999</v>
      </c>
      <c r="Y99" s="6">
        <f>'Agency North'!Z99+'Agency South'!Z99</f>
        <v>9155.1155000000199</v>
      </c>
      <c r="Z99" s="22">
        <f>SUM(N99:INDEX(N99:Y99,$A$2))</f>
        <v>20093.527999999998</v>
      </c>
      <c r="AA99" s="22">
        <f t="shared" si="415"/>
        <v>9309.2285000000011</v>
      </c>
      <c r="AB99" s="22">
        <f t="shared" si="416"/>
        <v>10784.299500000001</v>
      </c>
      <c r="AC99" s="22">
        <f t="shared" si="417"/>
        <v>12456.895</v>
      </c>
      <c r="AD99" s="22">
        <f t="shared" si="418"/>
        <v>20455.531500000019</v>
      </c>
      <c r="AE99" s="22">
        <f>SUM(B99                                                               : INDEX(B99:M99,$A$2))</f>
        <v>14036.351000000001</v>
      </c>
      <c r="AF99" s="22">
        <f t="shared" si="419"/>
        <v>4496.2539999999999</v>
      </c>
      <c r="AG99" s="22">
        <f t="shared" si="420"/>
        <v>9540.0969999999998</v>
      </c>
      <c r="AH99" s="22">
        <f t="shared" si="421"/>
        <v>10828.53</v>
      </c>
      <c r="AI99" s="22">
        <f t="shared" si="422"/>
        <v>17581.087500000001</v>
      </c>
      <c r="AJ99" s="31">
        <f t="shared" si="423"/>
        <v>0.43153501932232929</v>
      </c>
      <c r="AK99" s="31">
        <f t="shared" si="409"/>
        <v>1.0704409715287442</v>
      </c>
      <c r="AL99" s="31">
        <f t="shared" si="410"/>
        <v>0.1304182232109381</v>
      </c>
      <c r="AM99" s="31">
        <f t="shared" si="411"/>
        <v>0.15037729036166492</v>
      </c>
      <c r="AN99" s="31">
        <f t="shared" si="412"/>
        <v>0.1634963707449848</v>
      </c>
      <c r="AO99" s="113">
        <f>'Agency North'!AP99+'Agency South'!AP99</f>
        <v>3069.9085</v>
      </c>
      <c r="AP99" s="113">
        <f>'Agency North'!AQ99+'Agency South'!AQ99</f>
        <v>6875.2839999999997</v>
      </c>
      <c r="AQ99" s="113">
        <f>'Agency North'!AR99+'Agency South'!AR99</f>
        <v>9972.36</v>
      </c>
      <c r="AR99" s="113">
        <f>'Agency North'!AS99+'Agency South'!AS99</f>
        <v>8025.7705000000005</v>
      </c>
      <c r="AS99" s="113">
        <f>'Agency North'!AT99+'Agency South'!AT99</f>
        <v>5266.25</v>
      </c>
      <c r="AT99" s="113">
        <f>'Agency North'!AU99+'Agency South'!AU99</f>
        <v>6319.24</v>
      </c>
      <c r="AU99" s="113">
        <f>'Agency North'!AV99+'Agency South'!AV99</f>
        <v>0</v>
      </c>
      <c r="AV99" s="113">
        <f>'Agency North'!AW99+'Agency South'!AW99</f>
        <v>0</v>
      </c>
      <c r="AW99" s="113">
        <f>'Agency North'!AX99+'Agency South'!AX99</f>
        <v>0</v>
      </c>
      <c r="AX99" s="113">
        <f>'Agency North'!AY99+'Agency South'!AY99</f>
        <v>0</v>
      </c>
      <c r="AY99" s="113">
        <f>'Agency North'!AZ99+'Agency South'!AZ99</f>
        <v>0</v>
      </c>
      <c r="AZ99" s="113">
        <f>'Agency North'!BA99+'Agency South'!BA99</f>
        <v>0</v>
      </c>
      <c r="BA99" s="110">
        <f>SUM(AO99:INDEX(AO99:AQ99,IF($A$2&lt;3,$A$2,3)))</f>
        <v>19917.552499999998</v>
      </c>
      <c r="BB99" s="110">
        <f>SUM(AR99:INDEX(AR99:AT99,IF(AND($A$2&gt;3,$A$2&lt;7),$A$2-3,0)))</f>
        <v>19611.2605</v>
      </c>
      <c r="BC99" s="110">
        <f>SUM(AU99:INDEX(AU99:AW99,IF(AND($A$2&gt;6,$A$2&lt;10),$A$2-6,0)))</f>
        <v>0</v>
      </c>
      <c r="BD99" s="110">
        <f>SUM(AX99:INDEX(AX99:AZ99,IF($A$2&gt;9,$A$2-9,0)))</f>
        <v>0</v>
      </c>
      <c r="BE99" s="110">
        <f>SUM($AO99:INDEX(AO99:AZ99,$A$2))</f>
        <v>39528.812999999995</v>
      </c>
      <c r="BF99" s="125">
        <f t="shared" si="424"/>
        <v>1.477901346422698</v>
      </c>
      <c r="BG99" s="111">
        <f t="shared" si="413"/>
        <v>3.9672282972003488</v>
      </c>
      <c r="BH99" s="111">
        <f t="shared" si="413"/>
        <v>1.8134857585950612</v>
      </c>
      <c r="BI99" s="111">
        <f t="shared" si="413"/>
        <v>1.4618998976130788</v>
      </c>
      <c r="BJ99" s="111">
        <f t="shared" si="413"/>
        <v>1.8914514297002321</v>
      </c>
      <c r="BK99" s="111">
        <f t="shared" si="413"/>
        <v>2.5175221893284854</v>
      </c>
      <c r="BL99" s="111">
        <f t="shared" si="413"/>
        <v>0</v>
      </c>
      <c r="BM99" s="111">
        <f t="shared" si="413"/>
        <v>0</v>
      </c>
      <c r="BN99" s="111">
        <f t="shared" si="413"/>
        <v>0</v>
      </c>
      <c r="BO99" s="111">
        <f t="shared" si="413"/>
        <v>0</v>
      </c>
      <c r="BP99" s="111">
        <f t="shared" si="413"/>
        <v>0</v>
      </c>
      <c r="BQ99" s="111">
        <f t="shared" si="413"/>
        <v>0</v>
      </c>
      <c r="BR99" s="111">
        <f>BA99/SUM(N99:INDEX(N99:P99,IF($A$2&lt;3,$A$2,3)))</f>
        <v>2.1395492118385531</v>
      </c>
      <c r="BS99" s="111">
        <f>BB99/SUM(Q99:INDEX(Q99:S99,$B$2))</f>
        <v>1.8185010996773596</v>
      </c>
      <c r="BT99" s="111">
        <f t="shared" si="414"/>
        <v>0</v>
      </c>
      <c r="BU99" s="111">
        <f t="shared" si="414"/>
        <v>0</v>
      </c>
      <c r="BV99" s="111">
        <f t="shared" si="425"/>
        <v>1.9672410439819228</v>
      </c>
    </row>
    <row r="100" spans="1:74" x14ac:dyDescent="0.25">
      <c r="A100" t="s">
        <v>1</v>
      </c>
      <c r="B100" s="6">
        <f>'Agency North'!C100+'Agency South'!C100</f>
        <v>1163.1880000000001</v>
      </c>
      <c r="C100" s="6">
        <f>'Agency North'!D100+'Agency South'!D100</f>
        <v>1238.098</v>
      </c>
      <c r="D100" s="6">
        <f>'Agency North'!E100+'Agency South'!E100</f>
        <v>1670.8544999999999</v>
      </c>
      <c r="E100" s="6">
        <f>'Agency North'!F100+'Agency South'!F100</f>
        <v>3477.4745000000003</v>
      </c>
      <c r="F100" s="6">
        <f>'Agency North'!G100+'Agency South'!G100</f>
        <v>2406.3429999999998</v>
      </c>
      <c r="G100" s="6">
        <f>'Agency North'!H100+'Agency South'!H100</f>
        <v>5399.6035000000011</v>
      </c>
      <c r="H100" s="6">
        <f>'Agency North'!I100+'Agency South'!I100</f>
        <v>4265.6030000000001</v>
      </c>
      <c r="I100" s="6">
        <f>'Agency North'!J100+'Agency South'!J100</f>
        <v>2426.2089999999998</v>
      </c>
      <c r="J100" s="6">
        <f>'Agency North'!K100+'Agency South'!K100</f>
        <v>5651.0095000000001</v>
      </c>
      <c r="K100" s="6">
        <f>'Agency North'!L100+'Agency South'!L100</f>
        <v>4779.9255000000003</v>
      </c>
      <c r="L100" s="6">
        <f>'Agency North'!M100+'Agency South'!M100</f>
        <v>7891.0340000000197</v>
      </c>
      <c r="M100" s="6">
        <f>'Agency North'!N100+'Agency South'!N100</f>
        <v>9060.6965000000109</v>
      </c>
      <c r="N100" s="6">
        <f>'Agency North'!O100+'Agency South'!O100</f>
        <v>1787.0029999999999</v>
      </c>
      <c r="O100" s="6">
        <f>'Agency North'!P100+'Agency South'!P100</f>
        <v>2160.8409999999999</v>
      </c>
      <c r="P100" s="6">
        <f>'Agency North'!Q100+'Agency South'!Q100</f>
        <v>5269.8829999999998</v>
      </c>
      <c r="Q100" s="6">
        <f>'Agency North'!R100+'Agency South'!R100</f>
        <v>3690.7139999999999</v>
      </c>
      <c r="R100" s="6">
        <f>'Agency North'!S100+'Agency South'!S100</f>
        <v>4527.99</v>
      </c>
      <c r="S100" s="6">
        <f>'Agency North'!T100+'Agency South'!T100</f>
        <v>5901.0484999999999</v>
      </c>
      <c r="T100" s="6">
        <f>'Agency North'!U100+'Agency South'!U100</f>
        <v>4429.9855000000007</v>
      </c>
      <c r="U100" s="6">
        <f>'Agency North'!V100+'Agency South'!V100</f>
        <v>3542.5015000000003</v>
      </c>
      <c r="V100" s="6">
        <f>'Agency North'!W100+'Agency South'!W100</f>
        <v>4720.8329999999996</v>
      </c>
      <c r="W100" s="6">
        <f>'Agency North'!X100+'Agency South'!X100</f>
        <v>3664.6169999999997</v>
      </c>
      <c r="X100" s="6">
        <f>'Agency North'!Y100+'Agency South'!Y100</f>
        <v>7175.3250000000098</v>
      </c>
      <c r="Y100" s="6">
        <f>'Agency North'!Z100+'Agency South'!Z100</f>
        <v>13488.51900000002</v>
      </c>
      <c r="Z100" s="22">
        <f>SUM(N100:INDEX(N100:Y100,$A$2))</f>
        <v>23337.479499999998</v>
      </c>
      <c r="AA100" s="22">
        <f t="shared" si="415"/>
        <v>9217.726999999999</v>
      </c>
      <c r="AB100" s="22">
        <f t="shared" si="416"/>
        <v>14119.752499999999</v>
      </c>
      <c r="AC100" s="22">
        <f t="shared" si="417"/>
        <v>12693.32</v>
      </c>
      <c r="AD100" s="22">
        <f t="shared" si="418"/>
        <v>24328.461000000032</v>
      </c>
      <c r="AE100" s="22">
        <f>SUM(B100                                                               : INDEX(B100:M100,$A$2))</f>
        <v>15355.5615</v>
      </c>
      <c r="AF100" s="22">
        <f t="shared" si="419"/>
        <v>4072.1405</v>
      </c>
      <c r="AG100" s="22">
        <f t="shared" si="420"/>
        <v>11283.421000000002</v>
      </c>
      <c r="AH100" s="22">
        <f t="shared" si="421"/>
        <v>12342.8215</v>
      </c>
      <c r="AI100" s="22">
        <f t="shared" si="422"/>
        <v>21731.656000000032</v>
      </c>
      <c r="AJ100" s="31">
        <f t="shared" si="423"/>
        <v>0.51980632554530803</v>
      </c>
      <c r="AK100" s="31">
        <f t="shared" si="409"/>
        <v>1.263607309227174</v>
      </c>
      <c r="AL100" s="31">
        <f t="shared" si="410"/>
        <v>0.25137159200210601</v>
      </c>
      <c r="AM100" s="31">
        <f t="shared" si="411"/>
        <v>2.8396951215732935E-2</v>
      </c>
      <c r="AN100" s="31">
        <f t="shared" si="412"/>
        <v>0.11949411494457651</v>
      </c>
      <c r="AO100" s="113">
        <f>'Agency North'!AP100+'Agency South'!AP100</f>
        <v>1532.2280000000001</v>
      </c>
      <c r="AP100" s="113">
        <f>'Agency North'!AQ100+'Agency South'!AQ100</f>
        <v>1883.4704999999999</v>
      </c>
      <c r="AQ100" s="113">
        <f>'Agency North'!AR100+'Agency South'!AR100</f>
        <v>3438.4900000000002</v>
      </c>
      <c r="AR100" s="113">
        <f>'Agency North'!AS100+'Agency South'!AS100</f>
        <v>4730.8515000000007</v>
      </c>
      <c r="AS100" s="113">
        <f>'Agency North'!AT100+'Agency South'!AT100</f>
        <v>11664.91</v>
      </c>
      <c r="AT100" s="113">
        <f>'Agency North'!AU100+'Agency South'!AU100</f>
        <v>6845.4</v>
      </c>
      <c r="AU100" s="113">
        <f>'Agency North'!AV100+'Agency South'!AV100</f>
        <v>0</v>
      </c>
      <c r="AV100" s="113">
        <f>'Agency North'!AW100+'Agency South'!AW100</f>
        <v>0</v>
      </c>
      <c r="AW100" s="113">
        <f>'Agency North'!AX100+'Agency South'!AX100</f>
        <v>0</v>
      </c>
      <c r="AX100" s="113">
        <f>'Agency North'!AY100+'Agency South'!AY100</f>
        <v>0</v>
      </c>
      <c r="AY100" s="113">
        <f>'Agency North'!AZ100+'Agency South'!AZ100</f>
        <v>0</v>
      </c>
      <c r="AZ100" s="113">
        <f>'Agency North'!BA100+'Agency South'!BA100</f>
        <v>0</v>
      </c>
      <c r="BA100" s="110">
        <f>SUM(AO100:INDEX(AO100:AQ100,IF($A$2&lt;3,$A$2,3)))</f>
        <v>6854.1885000000002</v>
      </c>
      <c r="BB100" s="110">
        <f>SUM(AR100:INDEX(AR100:AT100,IF(AND($A$2&gt;3,$A$2&lt;7),$A$2-3,0)))</f>
        <v>23241.161500000002</v>
      </c>
      <c r="BC100" s="110">
        <f>SUM(AU100:INDEX(AU100:AW100,IF(AND($A$2&gt;6,$A$2&lt;10),$A$2-6,0)))</f>
        <v>0</v>
      </c>
      <c r="BD100" s="110">
        <f>SUM(AX100:INDEX(AX100:AZ100,IF($A$2&gt;9,$A$2-9,0)))</f>
        <v>0</v>
      </c>
      <c r="BE100" s="110">
        <f>SUM($AO100:INDEX(AO100:AZ100,$A$2))</f>
        <v>30095.35</v>
      </c>
      <c r="BF100" s="125">
        <f t="shared" si="424"/>
        <v>0.85742889071814665</v>
      </c>
      <c r="BG100" s="111">
        <f t="shared" si="413"/>
        <v>0.87163770957696562</v>
      </c>
      <c r="BH100" s="111">
        <f t="shared" si="413"/>
        <v>0.65247938142080197</v>
      </c>
      <c r="BI100" s="111">
        <f t="shared" si="413"/>
        <v>1.2818255492026749</v>
      </c>
      <c r="BJ100" s="111">
        <f t="shared" si="413"/>
        <v>2.5761783926201249</v>
      </c>
      <c r="BK100" s="111">
        <f t="shared" si="413"/>
        <v>1.1600311368394955</v>
      </c>
      <c r="BL100" s="111">
        <f t="shared" si="413"/>
        <v>0</v>
      </c>
      <c r="BM100" s="111">
        <f t="shared" si="413"/>
        <v>0</v>
      </c>
      <c r="BN100" s="111">
        <f t="shared" si="413"/>
        <v>0</v>
      </c>
      <c r="BO100" s="111">
        <f t="shared" si="413"/>
        <v>0</v>
      </c>
      <c r="BP100" s="111">
        <f t="shared" si="413"/>
        <v>0</v>
      </c>
      <c r="BQ100" s="111">
        <f t="shared" si="413"/>
        <v>0</v>
      </c>
      <c r="BR100" s="111">
        <f>BA100/SUM(N100:INDEX(N100:P100,IF($A$2&lt;3,$A$2,3)))</f>
        <v>0.7435877087702859</v>
      </c>
      <c r="BS100" s="111">
        <f>BB100/SUM(Q100:INDEX(Q100:S100,$B$2))</f>
        <v>1.6460034621711679</v>
      </c>
      <c r="BT100" s="111">
        <f t="shared" si="414"/>
        <v>0</v>
      </c>
      <c r="BU100" s="111">
        <f t="shared" si="414"/>
        <v>0</v>
      </c>
      <c r="BV100" s="111">
        <f t="shared" si="425"/>
        <v>1.2895715666295497</v>
      </c>
    </row>
    <row r="101" spans="1:74" x14ac:dyDescent="0.25">
      <c r="A101" t="s">
        <v>2</v>
      </c>
      <c r="B101" s="6">
        <f>'Agency North'!C101+'Agency South'!C101</f>
        <v>382.339</v>
      </c>
      <c r="C101" s="6">
        <f>'Agency North'!D101+'Agency South'!D101</f>
        <v>401.28800000000001</v>
      </c>
      <c r="D101" s="6">
        <f>'Agency North'!E101+'Agency South'!E101</f>
        <v>715.85500000000002</v>
      </c>
      <c r="E101" s="6">
        <f>'Agency North'!F101+'Agency South'!F101</f>
        <v>416.81299999999999</v>
      </c>
      <c r="F101" s="6">
        <f>'Agency North'!G101+'Agency South'!G101</f>
        <v>495.71550000000013</v>
      </c>
      <c r="G101" s="6">
        <f>'Agency North'!H101+'Agency South'!H101</f>
        <v>1178.4275</v>
      </c>
      <c r="H101" s="6">
        <f>'Agency North'!I101+'Agency South'!I101</f>
        <v>1019.672</v>
      </c>
      <c r="I101" s="6">
        <f>'Agency North'!J101+'Agency South'!J101</f>
        <v>1070.9360000000001</v>
      </c>
      <c r="J101" s="6">
        <f>'Agency North'!K101+'Agency South'!K101</f>
        <v>5042.2280000000001</v>
      </c>
      <c r="K101" s="6">
        <f>'Agency North'!L101+'Agency South'!L101</f>
        <v>-690.76250000000005</v>
      </c>
      <c r="L101" s="6">
        <f>'Agency North'!M101+'Agency South'!M101</f>
        <v>4261.8795</v>
      </c>
      <c r="M101" s="6">
        <f>'Agency North'!N101+'Agency South'!N101</f>
        <v>6683.2224999999908</v>
      </c>
      <c r="N101" s="6">
        <f>'Agency North'!O101+'Agency South'!O101</f>
        <v>1618.5117</v>
      </c>
      <c r="O101" s="6">
        <f>'Agency North'!P101+'Agency South'!P101</f>
        <v>2392.8905</v>
      </c>
      <c r="P101" s="6">
        <f>'Agency North'!Q101+'Agency South'!Q101</f>
        <v>3090.6607000000004</v>
      </c>
      <c r="Q101" s="6">
        <f>'Agency North'!R101+'Agency South'!R101</f>
        <v>2189.4195</v>
      </c>
      <c r="R101" s="6">
        <f>'Agency North'!S101+'Agency South'!S101</f>
        <v>2618.9499999999998</v>
      </c>
      <c r="S101" s="6">
        <f>'Agency North'!T101+'Agency South'!T101</f>
        <v>4033.3780999999999</v>
      </c>
      <c r="T101" s="6">
        <f>'Agency North'!U101+'Agency South'!U101</f>
        <v>2560.4470000000001</v>
      </c>
      <c r="U101" s="6">
        <f>'Agency North'!V101+'Agency South'!V101</f>
        <v>3611.2749999999996</v>
      </c>
      <c r="V101" s="6">
        <f>'Agency North'!W101+'Agency South'!W101</f>
        <v>4759.9645</v>
      </c>
      <c r="W101" s="6">
        <f>'Agency North'!X101+'Agency South'!X101</f>
        <v>4869.0685000000003</v>
      </c>
      <c r="X101" s="6">
        <f>'Agency North'!Y101+'Agency South'!Y101</f>
        <v>4908.6975000000002</v>
      </c>
      <c r="Y101" s="6">
        <f>'Agency North'!Z101+'Agency South'!Z101</f>
        <v>12788.59700000002</v>
      </c>
      <c r="Z101" s="22">
        <f>SUM(N101:INDEX(N101:Y101,$A$2))</f>
        <v>15943.810500000001</v>
      </c>
      <c r="AA101" s="22">
        <f t="shared" si="415"/>
        <v>7102.0629000000008</v>
      </c>
      <c r="AB101" s="22">
        <f t="shared" si="416"/>
        <v>8841.7475999999988</v>
      </c>
      <c r="AC101" s="22">
        <f t="shared" si="417"/>
        <v>10931.6865</v>
      </c>
      <c r="AD101" s="22">
        <f t="shared" si="418"/>
        <v>22566.363000000019</v>
      </c>
      <c r="AE101" s="22">
        <f>SUM(B101                                                               : INDEX(B101:M101,$A$2))</f>
        <v>3590.4380000000001</v>
      </c>
      <c r="AF101" s="22">
        <f t="shared" si="419"/>
        <v>1499.482</v>
      </c>
      <c r="AG101" s="22">
        <f t="shared" si="420"/>
        <v>2090.9560000000001</v>
      </c>
      <c r="AH101" s="22">
        <f t="shared" si="421"/>
        <v>7132.8360000000002</v>
      </c>
      <c r="AI101" s="22">
        <f t="shared" si="422"/>
        <v>10254.339499999991</v>
      </c>
      <c r="AJ101" s="31">
        <f t="shared" si="423"/>
        <v>3.4406310594974769</v>
      </c>
      <c r="AK101" s="31">
        <f t="shared" si="409"/>
        <v>3.7363442175364563</v>
      </c>
      <c r="AL101" s="31">
        <f t="shared" si="410"/>
        <v>3.2285670286701382</v>
      </c>
      <c r="AM101" s="31">
        <f t="shared" si="411"/>
        <v>0.53258626722947211</v>
      </c>
      <c r="AN101" s="31">
        <f t="shared" si="412"/>
        <v>1.200664703952901</v>
      </c>
      <c r="AO101" s="113">
        <f>'Agency North'!AP101+'Agency South'!AP101</f>
        <v>2956.5045</v>
      </c>
      <c r="AP101" s="113">
        <f>'Agency North'!AQ101+'Agency South'!AQ101</f>
        <v>3172.1225000000004</v>
      </c>
      <c r="AQ101" s="113">
        <f>'Agency North'!AR101+'Agency South'!AR101</f>
        <v>4273.9799999999996</v>
      </c>
      <c r="AR101" s="113">
        <f>'Agency North'!AS101+'Agency South'!AS101</f>
        <v>3931.808</v>
      </c>
      <c r="AS101" s="113">
        <f>'Agency North'!AT101+'Agency South'!AT101</f>
        <v>4144.6100000000006</v>
      </c>
      <c r="AT101" s="113">
        <f>'Agency North'!AU101+'Agency South'!AU101</f>
        <v>4200.7800000000007</v>
      </c>
      <c r="AU101" s="113">
        <f>'Agency North'!AV101+'Agency South'!AV101</f>
        <v>0</v>
      </c>
      <c r="AV101" s="113">
        <f>'Agency North'!AW101+'Agency South'!AW101</f>
        <v>0</v>
      </c>
      <c r="AW101" s="113">
        <f>'Agency North'!AX101+'Agency South'!AX101</f>
        <v>0</v>
      </c>
      <c r="AX101" s="113">
        <f>'Agency North'!AY101+'Agency South'!AY101</f>
        <v>0</v>
      </c>
      <c r="AY101" s="113">
        <f>'Agency North'!AZ101+'Agency South'!AZ101</f>
        <v>0</v>
      </c>
      <c r="AZ101" s="113">
        <f>'Agency North'!BA101+'Agency South'!BA101</f>
        <v>0</v>
      </c>
      <c r="BA101" s="110">
        <f>SUM(AO101:INDEX(AO101:AQ101,IF($A$2&lt;3,$A$2,3)))</f>
        <v>10402.607</v>
      </c>
      <c r="BB101" s="110">
        <f>SUM(AR101:INDEX(AR101:AT101,IF(AND($A$2&gt;3,$A$2&lt;7),$A$2-3,0)))</f>
        <v>12277.198</v>
      </c>
      <c r="BC101" s="110">
        <f>SUM(AU101:INDEX(AU101:AW101,IF(AND($A$2&gt;6,$A$2&lt;10),$A$2-6,0)))</f>
        <v>0</v>
      </c>
      <c r="BD101" s="110">
        <f>SUM(AX101:INDEX(AX101:AZ101,IF($A$2&gt;9,$A$2-9,0)))</f>
        <v>0</v>
      </c>
      <c r="BE101" s="110">
        <f>SUM($AO101:INDEX(AO101:AZ101,$A$2))</f>
        <v>22679.805</v>
      </c>
      <c r="BF101" s="125">
        <f t="shared" si="424"/>
        <v>1.8266809563378503</v>
      </c>
      <c r="BG101" s="111">
        <f t="shared" si="413"/>
        <v>1.3256446544461606</v>
      </c>
      <c r="BH101" s="111">
        <f t="shared" si="413"/>
        <v>1.3828693651166559</v>
      </c>
      <c r="BI101" s="111">
        <f t="shared" si="413"/>
        <v>1.7958221345886434</v>
      </c>
      <c r="BJ101" s="111">
        <f t="shared" si="413"/>
        <v>1.5825464403673231</v>
      </c>
      <c r="BK101" s="111">
        <f t="shared" si="413"/>
        <v>1.041504142644103</v>
      </c>
      <c r="BL101" s="111">
        <f t="shared" si="413"/>
        <v>0</v>
      </c>
      <c r="BM101" s="111">
        <f t="shared" si="413"/>
        <v>0</v>
      </c>
      <c r="BN101" s="111">
        <f t="shared" si="413"/>
        <v>0</v>
      </c>
      <c r="BO101" s="111">
        <f t="shared" si="413"/>
        <v>0</v>
      </c>
      <c r="BP101" s="111">
        <f t="shared" si="413"/>
        <v>0</v>
      </c>
      <c r="BQ101" s="111">
        <f t="shared" si="413"/>
        <v>0</v>
      </c>
      <c r="BR101" s="111">
        <f>BA101/SUM(N101:INDEX(N101:P101,IF($A$2&lt;3,$A$2,3)))</f>
        <v>1.4647303391244253</v>
      </c>
      <c r="BS101" s="111">
        <f>BB101/SUM(Q101:INDEX(Q101:S101,$B$2))</f>
        <v>1.3885487977512503</v>
      </c>
      <c r="BT101" s="111">
        <f t="shared" si="414"/>
        <v>0</v>
      </c>
      <c r="BU101" s="111">
        <f t="shared" si="414"/>
        <v>0</v>
      </c>
      <c r="BV101" s="111">
        <f t="shared" si="425"/>
        <v>1.4224833517683868</v>
      </c>
    </row>
    <row r="102" spans="1:74" x14ac:dyDescent="0.25">
      <c r="A102" s="135" t="s">
        <v>136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31"/>
      <c r="AK102" s="31"/>
      <c r="AL102" s="31"/>
      <c r="AM102" s="31"/>
      <c r="AN102" s="31"/>
      <c r="AO102" s="113"/>
      <c r="AP102" s="113">
        <f>'Agency North'!AQ102+'Agency South'!AQ102</f>
        <v>1743.7429999999999</v>
      </c>
      <c r="AQ102" s="113">
        <f>'Agency North'!AR102+'Agency South'!AR102</f>
        <v>1505.15</v>
      </c>
      <c r="AR102" s="113">
        <f>'Agency North'!AS102+'Agency South'!AS102</f>
        <v>2948.2420000000002</v>
      </c>
      <c r="AS102" s="113">
        <f>'Agency North'!AT102+'Agency South'!AT102</f>
        <v>1404.26</v>
      </c>
      <c r="AT102" s="113">
        <f>'Agency North'!AU102+'Agency South'!AU102</f>
        <v>1228.24</v>
      </c>
      <c r="AU102" s="113"/>
      <c r="AV102" s="113"/>
      <c r="AW102" s="113"/>
      <c r="AX102" s="113"/>
      <c r="AY102" s="113"/>
      <c r="AZ102" s="113"/>
      <c r="BA102" s="110">
        <f>SUM(AO102:INDEX(AO102:AQ102,IF($A$2&lt;3,$A$2,3)))</f>
        <v>3248.893</v>
      </c>
      <c r="BB102" s="110">
        <f>SUM(AR102:INDEX(AR102:AT102,IF(AND($A$2&gt;3,$A$2&lt;7),$A$2-3,0)))</f>
        <v>5580.7420000000002</v>
      </c>
      <c r="BC102" s="110">
        <f>SUM(AU102:INDEX(AU102:AW102,IF(AND($A$2&gt;6,$A$2&lt;10),$A$2-6,0)))</f>
        <v>0</v>
      </c>
      <c r="BD102" s="110">
        <f>SUM(AX102:INDEX(AX102:AZ102,IF($A$2&gt;9,$A$2-9,0)))</f>
        <v>0</v>
      </c>
      <c r="BE102" s="110">
        <f>SUM($AO102:INDEX(AO102:AZ102,$A$2))</f>
        <v>8829.6350000000002</v>
      </c>
      <c r="BF102" s="125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</row>
    <row r="103" spans="1:74" s="17" customFormat="1" x14ac:dyDescent="0.25">
      <c r="A103" s="1" t="s">
        <v>3</v>
      </c>
      <c r="B103" s="7">
        <f>SUM(B95:B101)</f>
        <v>10123.743</v>
      </c>
      <c r="C103" s="7">
        <f t="shared" ref="C103:AD103" si="426">SUM(C95:C101)</f>
        <v>9101.639000000001</v>
      </c>
      <c r="D103" s="7">
        <f t="shared" si="426"/>
        <v>18571.495999999999</v>
      </c>
      <c r="E103" s="7">
        <f t="shared" si="426"/>
        <v>22629.834999999999</v>
      </c>
      <c r="F103" s="7">
        <f t="shared" si="426"/>
        <v>18306.072</v>
      </c>
      <c r="G103" s="7">
        <f t="shared" si="426"/>
        <v>26230.601999999992</v>
      </c>
      <c r="H103" s="7">
        <f t="shared" si="426"/>
        <v>28538.013999999999</v>
      </c>
      <c r="I103" s="7">
        <f t="shared" si="426"/>
        <v>16287.661999999998</v>
      </c>
      <c r="J103" s="7">
        <f t="shared" si="426"/>
        <v>37854.292000000001</v>
      </c>
      <c r="K103" s="7">
        <f t="shared" si="426"/>
        <v>25289.30899999999</v>
      </c>
      <c r="L103" s="7">
        <f t="shared" si="426"/>
        <v>41639.971000000041</v>
      </c>
      <c r="M103" s="7">
        <f t="shared" si="426"/>
        <v>57736.464499999995</v>
      </c>
      <c r="N103" s="7">
        <f t="shared" si="426"/>
        <v>13641.924700000003</v>
      </c>
      <c r="O103" s="7">
        <f t="shared" si="426"/>
        <v>13892.63899999997</v>
      </c>
      <c r="P103" s="7">
        <f t="shared" si="426"/>
        <v>33141.96669999999</v>
      </c>
      <c r="Q103" s="7">
        <f t="shared" si="426"/>
        <v>30639.373499999998</v>
      </c>
      <c r="R103" s="7">
        <f t="shared" si="426"/>
        <v>27458.015000000003</v>
      </c>
      <c r="S103" s="7">
        <f t="shared" si="426"/>
        <v>41468.133600000067</v>
      </c>
      <c r="T103" s="7">
        <f t="shared" si="426"/>
        <v>29747.921000000017</v>
      </c>
      <c r="U103" s="7">
        <f t="shared" si="426"/>
        <v>31024.38900000001</v>
      </c>
      <c r="V103" s="7">
        <f t="shared" si="426"/>
        <v>48843.573000000077</v>
      </c>
      <c r="W103" s="7">
        <f t="shared" si="426"/>
        <v>39101.215000000026</v>
      </c>
      <c r="X103" s="7">
        <f t="shared" si="426"/>
        <v>50426.896000000073</v>
      </c>
      <c r="Y103" s="7">
        <f t="shared" si="426"/>
        <v>94434.854000000225</v>
      </c>
      <c r="Z103" s="7">
        <f t="shared" si="426"/>
        <v>160242.05250000002</v>
      </c>
      <c r="AA103" s="7">
        <f t="shared" si="426"/>
        <v>60676.530399999974</v>
      </c>
      <c r="AB103" s="7">
        <f t="shared" si="426"/>
        <v>99565.52210000006</v>
      </c>
      <c r="AC103" s="7">
        <f t="shared" si="426"/>
        <v>109615.8830000001</v>
      </c>
      <c r="AD103" s="7">
        <f t="shared" si="426"/>
        <v>183962.96500000032</v>
      </c>
      <c r="AE103" s="7">
        <f>SUM(AE95:AE101)</f>
        <v>104963.38699999997</v>
      </c>
      <c r="AF103" s="7">
        <f t="shared" ref="AF103:AI103" si="427">SUM(AF95:AF101)</f>
        <v>37796.877999999997</v>
      </c>
      <c r="AG103" s="7">
        <f t="shared" si="427"/>
        <v>67166.508999999991</v>
      </c>
      <c r="AH103" s="7">
        <f t="shared" si="427"/>
        <v>82679.968000000008</v>
      </c>
      <c r="AI103" s="7">
        <f t="shared" si="427"/>
        <v>124665.74450000003</v>
      </c>
      <c r="AJ103" s="31">
        <f t="shared" si="423"/>
        <v>0.52664712029538507</v>
      </c>
      <c r="AK103" s="31">
        <f t="shared" si="409"/>
        <v>0.6053318054469996</v>
      </c>
      <c r="AL103" s="31">
        <f t="shared" si="410"/>
        <v>0.48236857300414515</v>
      </c>
      <c r="AM103" s="31">
        <f t="shared" si="411"/>
        <v>0.32578526155211018</v>
      </c>
      <c r="AN103" s="31">
        <f t="shared" si="412"/>
        <v>0.47564967215192189</v>
      </c>
      <c r="AO103" s="114">
        <f t="shared" ref="AO103" si="428">SUM(AO95:AO101)</f>
        <v>27131.55</v>
      </c>
      <c r="AP103" s="114">
        <f>SUM(AP95:AP102)</f>
        <v>40723.48230000004</v>
      </c>
      <c r="AQ103" s="114">
        <f t="shared" ref="AQ103:AZ103" si="429">SUM(AQ95:AQ102)</f>
        <v>56762.079999999994</v>
      </c>
      <c r="AR103" s="114">
        <f t="shared" si="429"/>
        <v>49965.191000000028</v>
      </c>
      <c r="AS103" s="114">
        <f t="shared" si="429"/>
        <v>53646.549999999996</v>
      </c>
      <c r="AT103" s="114">
        <f t="shared" si="429"/>
        <v>58133.579999999994</v>
      </c>
      <c r="AU103" s="114">
        <f t="shared" si="429"/>
        <v>0</v>
      </c>
      <c r="AV103" s="114">
        <f t="shared" si="429"/>
        <v>0</v>
      </c>
      <c r="AW103" s="114">
        <f t="shared" si="429"/>
        <v>0</v>
      </c>
      <c r="AX103" s="114">
        <f t="shared" si="429"/>
        <v>0</v>
      </c>
      <c r="AY103" s="114">
        <f t="shared" si="429"/>
        <v>0</v>
      </c>
      <c r="AZ103" s="114">
        <f t="shared" si="429"/>
        <v>0</v>
      </c>
      <c r="BA103" s="116">
        <f>SUM(AO103:INDEX(AO103:AQ103,IF($A$2&lt;3,$A$2,3)))</f>
        <v>124617.11230000004</v>
      </c>
      <c r="BB103" s="116">
        <f>SUM(AR103:INDEX(AR103:AT103,IF(AND($A$2&gt;3,$A$2&lt;7),$A$2-3,0)))</f>
        <v>161745.32100000003</v>
      </c>
      <c r="BC103" s="116">
        <f>SUM(AU103:INDEX(AU103:AW103,IF(AND($A$2&gt;6,$A$2&lt;10),$A$2-6,0)))</f>
        <v>0</v>
      </c>
      <c r="BD103" s="116">
        <f>SUM(AX103:INDEX(AX103:AZ103,IF($A$2&gt;9,$A$2-9,0)))</f>
        <v>0</v>
      </c>
      <c r="BE103" s="116">
        <f>SUM($AO103:INDEX(AO103:AZ103,$A$2))</f>
        <v>286362.43330000003</v>
      </c>
      <c r="BF103" s="126">
        <f t="shared" si="424"/>
        <v>1.9888359301675367</v>
      </c>
      <c r="BG103" s="118">
        <f t="shared" si="413"/>
        <v>2.9312992513517502</v>
      </c>
      <c r="BH103" s="118">
        <f t="shared" si="413"/>
        <v>1.7126949801684526</v>
      </c>
      <c r="BI103" s="118">
        <f t="shared" si="413"/>
        <v>1.6307510661077986</v>
      </c>
      <c r="BJ103" s="118">
        <f t="shared" si="413"/>
        <v>1.9537665049713167</v>
      </c>
      <c r="BK103" s="118">
        <f t="shared" si="413"/>
        <v>1.4018856156091843</v>
      </c>
      <c r="BL103" s="118">
        <f t="shared" si="413"/>
        <v>0</v>
      </c>
      <c r="BM103" s="118">
        <f t="shared" si="413"/>
        <v>0</v>
      </c>
      <c r="BN103" s="118">
        <f t="shared" si="413"/>
        <v>0</v>
      </c>
      <c r="BO103" s="118">
        <f t="shared" si="413"/>
        <v>0</v>
      </c>
      <c r="BP103" s="118">
        <f t="shared" si="413"/>
        <v>0</v>
      </c>
      <c r="BQ103" s="118">
        <f t="shared" si="413"/>
        <v>0</v>
      </c>
      <c r="BR103" s="118">
        <f>BA103/SUM(N103:INDEX(N103:P103,IF($A$2&lt;3,$A$2,3)))</f>
        <v>2.0537943003412096</v>
      </c>
      <c r="BS103" s="111">
        <f>BB103/SUM(Q103:INDEX(Q103:S103,$B$2))</f>
        <v>1.6245113528109538</v>
      </c>
      <c r="BT103" s="118">
        <f t="shared" si="414"/>
        <v>0</v>
      </c>
      <c r="BU103" s="118">
        <f t="shared" si="414"/>
        <v>0</v>
      </c>
      <c r="BV103" s="118">
        <f t="shared" si="425"/>
        <v>1.7870616909378392</v>
      </c>
    </row>
    <row r="104" spans="1:74" s="17" customFormat="1" x14ac:dyDescent="0.25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31"/>
      <c r="AK104" s="31"/>
      <c r="AL104" s="31"/>
      <c r="AM104" s="31"/>
      <c r="AN104" s="31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24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</row>
    <row r="105" spans="1:74" x14ac:dyDescent="0.25">
      <c r="BF105" s="124"/>
    </row>
    <row r="106" spans="1:74" s="17" customFormat="1" x14ac:dyDescent="0.25">
      <c r="A106" s="2" t="s">
        <v>9</v>
      </c>
      <c r="B106" s="3">
        <f t="shared" ref="B106:Y106" si="430">B94</f>
        <v>42005</v>
      </c>
      <c r="C106" s="3">
        <f t="shared" si="430"/>
        <v>42036</v>
      </c>
      <c r="D106" s="3">
        <f t="shared" si="430"/>
        <v>42064</v>
      </c>
      <c r="E106" s="3">
        <f t="shared" si="430"/>
        <v>42095</v>
      </c>
      <c r="F106" s="3">
        <f t="shared" si="430"/>
        <v>42125</v>
      </c>
      <c r="G106" s="3">
        <f t="shared" si="430"/>
        <v>42156</v>
      </c>
      <c r="H106" s="3">
        <f t="shared" si="430"/>
        <v>42186</v>
      </c>
      <c r="I106" s="3">
        <f t="shared" si="430"/>
        <v>42217</v>
      </c>
      <c r="J106" s="3">
        <f t="shared" si="430"/>
        <v>42248</v>
      </c>
      <c r="K106" s="3">
        <f t="shared" si="430"/>
        <v>42278</v>
      </c>
      <c r="L106" s="3">
        <f t="shared" si="430"/>
        <v>42309</v>
      </c>
      <c r="M106" s="3">
        <f t="shared" si="430"/>
        <v>42339</v>
      </c>
      <c r="N106" s="3">
        <f t="shared" si="430"/>
        <v>42370</v>
      </c>
      <c r="O106" s="3">
        <f t="shared" si="430"/>
        <v>42401</v>
      </c>
      <c r="P106" s="3">
        <f t="shared" si="430"/>
        <v>42430</v>
      </c>
      <c r="Q106" s="3">
        <f t="shared" si="430"/>
        <v>42461</v>
      </c>
      <c r="R106" s="3">
        <f t="shared" si="430"/>
        <v>42491</v>
      </c>
      <c r="S106" s="3">
        <f t="shared" si="430"/>
        <v>42522</v>
      </c>
      <c r="T106" s="3">
        <f t="shared" si="430"/>
        <v>42552</v>
      </c>
      <c r="U106" s="3">
        <f t="shared" si="430"/>
        <v>42583</v>
      </c>
      <c r="V106" s="3">
        <f t="shared" si="430"/>
        <v>42614</v>
      </c>
      <c r="W106" s="3">
        <f t="shared" si="430"/>
        <v>42644</v>
      </c>
      <c r="X106" s="3">
        <f t="shared" si="430"/>
        <v>42675</v>
      </c>
      <c r="Y106" s="3">
        <f t="shared" si="430"/>
        <v>42705</v>
      </c>
      <c r="Z106" s="29" t="s">
        <v>18</v>
      </c>
      <c r="AA106" s="29" t="s">
        <v>19</v>
      </c>
      <c r="AB106" s="29" t="s">
        <v>20</v>
      </c>
      <c r="AC106" s="29" t="s">
        <v>21</v>
      </c>
      <c r="AD106" s="29" t="s">
        <v>22</v>
      </c>
      <c r="AE106" s="26" t="str">
        <f t="shared" ref="AE106:AI106" si="431">AE94</f>
        <v>YTD /15</v>
      </c>
      <c r="AF106" s="26" t="str">
        <f t="shared" si="431"/>
        <v>Q1 '15</v>
      </c>
      <c r="AG106" s="26" t="str">
        <f t="shared" si="431"/>
        <v>Q2 '15</v>
      </c>
      <c r="AH106" s="26" t="str">
        <f t="shared" si="431"/>
        <v>Q3 '15</v>
      </c>
      <c r="AI106" s="26" t="str">
        <f t="shared" si="431"/>
        <v>Q4 '15</v>
      </c>
      <c r="AJ106" s="30" t="s">
        <v>27</v>
      </c>
      <c r="AK106" s="30" t="s">
        <v>29</v>
      </c>
      <c r="AL106" s="30" t="s">
        <v>30</v>
      </c>
      <c r="AM106" s="30" t="s">
        <v>31</v>
      </c>
      <c r="AN106" s="30" t="s">
        <v>32</v>
      </c>
      <c r="AO106" s="108">
        <v>42736</v>
      </c>
      <c r="AP106" s="108">
        <v>42767</v>
      </c>
      <c r="AQ106" s="108">
        <v>42795</v>
      </c>
      <c r="AR106" s="108">
        <v>42826</v>
      </c>
      <c r="AS106" s="108">
        <v>42856</v>
      </c>
      <c r="AT106" s="108">
        <v>42887</v>
      </c>
      <c r="AU106" s="108">
        <v>42917</v>
      </c>
      <c r="AV106" s="108">
        <v>42948</v>
      </c>
      <c r="AW106" s="108">
        <v>42979</v>
      </c>
      <c r="AX106" s="108">
        <v>43009</v>
      </c>
      <c r="AY106" s="108">
        <v>43040</v>
      </c>
      <c r="AZ106" s="108">
        <v>43070</v>
      </c>
      <c r="BA106" s="29" t="s">
        <v>123</v>
      </c>
      <c r="BB106" s="29" t="s">
        <v>124</v>
      </c>
      <c r="BC106" s="29" t="s">
        <v>125</v>
      </c>
      <c r="BD106" s="29" t="s">
        <v>126</v>
      </c>
      <c r="BE106" s="29" t="str">
        <f>"YTD " &amp; A105 &amp;"/17"</f>
        <v>YTD /17</v>
      </c>
      <c r="BF106" s="121">
        <v>42736</v>
      </c>
      <c r="BG106" s="108">
        <v>42767</v>
      </c>
      <c r="BH106" s="108">
        <v>42795</v>
      </c>
      <c r="BI106" s="108">
        <v>42826</v>
      </c>
      <c r="BJ106" s="108">
        <v>42856</v>
      </c>
      <c r="BK106" s="108">
        <v>42887</v>
      </c>
      <c r="BL106" s="108">
        <v>42917</v>
      </c>
      <c r="BM106" s="108">
        <v>42948</v>
      </c>
      <c r="BN106" s="108">
        <v>42979</v>
      </c>
      <c r="BO106" s="108">
        <v>43009</v>
      </c>
      <c r="BP106" s="108">
        <v>43040</v>
      </c>
      <c r="BQ106" s="108">
        <v>43070</v>
      </c>
      <c r="BR106" s="29" t="s">
        <v>127</v>
      </c>
      <c r="BS106" s="29" t="s">
        <v>128</v>
      </c>
      <c r="BT106" s="29" t="s">
        <v>96</v>
      </c>
      <c r="BU106" s="29" t="s">
        <v>129</v>
      </c>
      <c r="BV106" s="112" t="s">
        <v>130</v>
      </c>
    </row>
    <row r="107" spans="1:74" x14ac:dyDescent="0.25">
      <c r="A107" t="s">
        <v>17</v>
      </c>
      <c r="B107" s="6">
        <f>'Agency North'!C107+'Agency South'!C107</f>
        <v>1870</v>
      </c>
      <c r="C107" s="6">
        <f>'Agency North'!D107+'Agency South'!D107</f>
        <v>1926</v>
      </c>
      <c r="D107" s="6">
        <f>'Agency North'!E107+'Agency South'!E107</f>
        <v>2085</v>
      </c>
      <c r="E107" s="6">
        <f>'Agency North'!F107+'Agency South'!F107</f>
        <v>2320</v>
      </c>
      <c r="F107" s="6">
        <f>'Agency North'!G107+'Agency South'!G107</f>
        <v>2186</v>
      </c>
      <c r="G107" s="6">
        <f>'Agency North'!H107+'Agency South'!H107</f>
        <v>2260</v>
      </c>
      <c r="H107" s="6">
        <f>'Agency North'!I107+'Agency South'!I107</f>
        <v>2280</v>
      </c>
      <c r="I107" s="6">
        <f>'Agency North'!J107+'Agency South'!J107</f>
        <v>2477</v>
      </c>
      <c r="J107" s="6">
        <f>'Agency North'!K107+'Agency South'!K107</f>
        <v>2545</v>
      </c>
      <c r="K107" s="6">
        <f>'Agency North'!L107+'Agency South'!L107</f>
        <v>2682</v>
      </c>
      <c r="L107" s="6">
        <f>'Agency North'!M107+'Agency South'!M107</f>
        <v>3005</v>
      </c>
      <c r="M107" s="6">
        <f>'Agency North'!N107+'Agency South'!N107</f>
        <v>3126</v>
      </c>
      <c r="N107" s="6">
        <f>'Agency North'!O107+'Agency South'!O107</f>
        <v>3145</v>
      </c>
      <c r="O107" s="6">
        <f>'Agency North'!P107+'Agency South'!P107</f>
        <v>3064</v>
      </c>
      <c r="P107" s="6">
        <f>'Agency North'!Q107+'Agency South'!Q107</f>
        <v>3271</v>
      </c>
      <c r="Q107" s="6">
        <f>'Agency North'!R107+'Agency South'!R107</f>
        <v>3366</v>
      </c>
      <c r="R107" s="6">
        <f>'Agency North'!S107+'Agency South'!S107</f>
        <v>3707</v>
      </c>
      <c r="S107" s="6">
        <f>'Agency North'!T107+'Agency South'!T107</f>
        <v>4496</v>
      </c>
      <c r="T107" s="6">
        <f>'Agency North'!U107+'Agency South'!U107</f>
        <v>5001</v>
      </c>
      <c r="U107" s="6">
        <f>'Agency North'!V107+'Agency South'!V107</f>
        <v>5521</v>
      </c>
      <c r="V107" s="6">
        <f>'Agency North'!W107+'Agency South'!W107</f>
        <v>6102</v>
      </c>
      <c r="W107" s="6">
        <f>'Agency North'!X107+'Agency South'!X107</f>
        <v>6665</v>
      </c>
      <c r="X107" s="6">
        <f>'Agency North'!Y107+'Agency South'!Y107</f>
        <v>7185</v>
      </c>
      <c r="Y107" s="6">
        <f>'Agency North'!Z107+'Agency South'!Z107</f>
        <v>7861</v>
      </c>
      <c r="Z107" s="22">
        <f>INDEX($N107:$Y107,$A$2)</f>
        <v>4496</v>
      </c>
      <c r="AA107" s="22">
        <f t="shared" ref="AA107" si="432">P107</f>
        <v>3271</v>
      </c>
      <c r="AB107" s="22">
        <f t="shared" ref="AB107" si="433">S107</f>
        <v>4496</v>
      </c>
      <c r="AC107" s="22">
        <f t="shared" ref="AC107:AC112" si="434">INDEX(N107:Y107,$A$2)</f>
        <v>4496</v>
      </c>
      <c r="AD107" s="22">
        <f t="shared" ref="AD107" si="435">Y107</f>
        <v>7861</v>
      </c>
      <c r="AE107" s="22">
        <f>INDEX($B107:$M107,$A$2)</f>
        <v>2260</v>
      </c>
      <c r="AF107" s="22">
        <f t="shared" ref="AF107:AF114" si="436">D107</f>
        <v>2085</v>
      </c>
      <c r="AG107" s="22">
        <f t="shared" ref="AG107:AG114" si="437">G107</f>
        <v>2260</v>
      </c>
      <c r="AH107" s="22">
        <f t="shared" ref="AH107:AH114" si="438">J107</f>
        <v>2545</v>
      </c>
      <c r="AI107" s="22">
        <f t="shared" ref="AI107:AI114" si="439">M107</f>
        <v>3126</v>
      </c>
      <c r="AJ107" s="31">
        <f>Z107/AE107-1</f>
        <v>0.98938053097345136</v>
      </c>
      <c r="AK107" s="31">
        <f t="shared" ref="AK107:AK114" si="440">AA107/AF107-1</f>
        <v>0.56882494004796169</v>
      </c>
      <c r="AL107" s="31">
        <f t="shared" ref="AL107:AL114" si="441">AB107/AG107-1</f>
        <v>0.98938053097345136</v>
      </c>
      <c r="AM107" s="31">
        <f t="shared" ref="AM107:AM114" si="442">AC107/AH107-1</f>
        <v>0.76660117878192535</v>
      </c>
      <c r="AN107" s="31">
        <f t="shared" ref="AN107:AN114" si="443">AD107/AI107-1</f>
        <v>1.514715291106846</v>
      </c>
      <c r="AO107" s="113">
        <f>'Agency North'!AP107+'Agency South'!AP107</f>
        <v>8036</v>
      </c>
      <c r="AP107" s="113">
        <f>'Agency North'!AQ107+'Agency South'!AQ107</f>
        <v>5563</v>
      </c>
      <c r="AQ107" s="113">
        <f>'Agency North'!AR107+'Agency South'!AR107</f>
        <v>5661</v>
      </c>
      <c r="AR107" s="113">
        <f>'Agency North'!AS107+'Agency South'!AS107</f>
        <v>5110</v>
      </c>
      <c r="AS107" s="113">
        <f>'Agency North'!AT107+'Agency South'!AT107</f>
        <v>5381</v>
      </c>
      <c r="AT107" s="113">
        <f>'Agency North'!AU107+'Agency South'!AU107</f>
        <v>6043</v>
      </c>
      <c r="AU107" s="113"/>
      <c r="AV107" s="113"/>
      <c r="AW107" s="113"/>
      <c r="AX107" s="113"/>
      <c r="AY107" s="113"/>
      <c r="AZ107" s="113"/>
      <c r="BA107" s="22">
        <f>INDEX(AO107:AQ107,IF($A$2&lt;3,$A$2,3))</f>
        <v>5661</v>
      </c>
      <c r="BB107" s="22">
        <f>INDEX(AR107:AT107,IF($A$2&lt;7,$A$2-3,3))</f>
        <v>6043</v>
      </c>
      <c r="BE107" s="22">
        <f>INDEX(AO107:AZ107,$A$2)</f>
        <v>6043</v>
      </c>
      <c r="BF107" s="125">
        <f>AO107/N107</f>
        <v>2.5551669316375198</v>
      </c>
      <c r="BG107" s="31">
        <f t="shared" ref="BG107:BK112" si="444">AP107/O107</f>
        <v>1.8156005221932114</v>
      </c>
      <c r="BH107" s="31">
        <f t="shared" si="444"/>
        <v>1.7306634056863344</v>
      </c>
      <c r="BI107" s="31">
        <f t="shared" si="444"/>
        <v>1.5181224004753417</v>
      </c>
      <c r="BJ107" s="31">
        <f t="shared" si="444"/>
        <v>1.4515780954950095</v>
      </c>
      <c r="BK107" s="31">
        <f t="shared" si="444"/>
        <v>1.3440836298932384</v>
      </c>
      <c r="BR107" s="111">
        <f>BA107/INDEX(N107:P107,IF($A$2&lt;3,$A$2,3))</f>
        <v>1.7306634056863344</v>
      </c>
      <c r="BS107" s="111">
        <f>BB107/INDEX(Q107:S107,IF($A$2&lt;7,$A$2-3,3))</f>
        <v>1.3440836298932384</v>
      </c>
      <c r="BV107" s="111">
        <f t="shared" ref="BV107" si="445">BE107/Z107</f>
        <v>1.3440836298932384</v>
      </c>
    </row>
    <row r="108" spans="1:74" x14ac:dyDescent="0.25">
      <c r="A108" t="s">
        <v>34</v>
      </c>
      <c r="B108" s="6">
        <f>'Agency North'!C108+'Agency South'!C108</f>
        <v>107</v>
      </c>
      <c r="C108" s="6">
        <f>'Agency North'!D108+'Agency South'!D108</f>
        <v>123</v>
      </c>
      <c r="D108" s="6">
        <f>'Agency North'!E108+'Agency South'!E108</f>
        <v>136</v>
      </c>
      <c r="E108" s="6">
        <f>'Agency North'!F108+'Agency South'!F108</f>
        <v>134</v>
      </c>
      <c r="F108" s="6">
        <f>'Agency North'!G108+'Agency South'!G108</f>
        <v>138</v>
      </c>
      <c r="G108" s="6">
        <f>'Agency North'!H108+'Agency South'!H108</f>
        <v>123</v>
      </c>
      <c r="H108" s="6">
        <f>'Agency North'!I108+'Agency South'!I108</f>
        <v>108</v>
      </c>
      <c r="I108" s="6">
        <f>'Agency North'!J108+'Agency South'!J108</f>
        <v>102</v>
      </c>
      <c r="J108" s="6">
        <f>'Agency North'!K108+'Agency South'!K108</f>
        <v>102</v>
      </c>
      <c r="K108" s="6">
        <f>'Agency North'!L108+'Agency South'!L108</f>
        <v>118</v>
      </c>
      <c r="L108" s="6">
        <f>'Agency North'!M108+'Agency South'!M108</f>
        <v>133</v>
      </c>
      <c r="M108" s="6">
        <f>'Agency North'!N108+'Agency South'!N108</f>
        <v>137</v>
      </c>
      <c r="N108" s="6">
        <f>'Agency North'!O108+'Agency South'!O108</f>
        <v>145</v>
      </c>
      <c r="O108" s="6">
        <f>'Agency North'!P108+'Agency South'!P108</f>
        <v>157</v>
      </c>
      <c r="P108" s="6">
        <f>'Agency North'!Q108+'Agency South'!Q108</f>
        <v>171</v>
      </c>
      <c r="Q108" s="6">
        <f>'Agency North'!R108+'Agency South'!R108</f>
        <v>204</v>
      </c>
      <c r="R108" s="6">
        <f>'Agency North'!S108+'Agency South'!S108</f>
        <v>209</v>
      </c>
      <c r="S108" s="6">
        <f>'Agency North'!T108+'Agency South'!T108</f>
        <v>201</v>
      </c>
      <c r="T108" s="6">
        <f>'Agency North'!U108+'Agency South'!U108</f>
        <v>208</v>
      </c>
      <c r="U108" s="6">
        <f>'Agency North'!V108+'Agency South'!V108</f>
        <v>238</v>
      </c>
      <c r="V108" s="6">
        <f>'Agency North'!W108+'Agency South'!W108</f>
        <v>261</v>
      </c>
      <c r="W108" s="6">
        <f>'Agency North'!X108+'Agency South'!X108</f>
        <v>285</v>
      </c>
      <c r="X108" s="6">
        <f>'Agency North'!Y108+'Agency South'!Y108</f>
        <v>291</v>
      </c>
      <c r="Y108" s="6">
        <f>'Agency North'!Z108+'Agency South'!Z108</f>
        <v>321</v>
      </c>
      <c r="Z108" s="22">
        <f t="shared" ref="Z108:Z114" si="446">INDEX($N108:$Y108,$A$2)</f>
        <v>201</v>
      </c>
      <c r="AA108" s="22">
        <f>P108</f>
        <v>171</v>
      </c>
      <c r="AB108" s="22">
        <f>S108</f>
        <v>201</v>
      </c>
      <c r="AC108" s="22">
        <f t="shared" si="434"/>
        <v>201</v>
      </c>
      <c r="AD108" s="22">
        <f>Y108</f>
        <v>321</v>
      </c>
      <c r="AE108" s="22">
        <f t="shared" ref="AE108:AE114" si="447">INDEX($B108:$M108,$A$2)</f>
        <v>123</v>
      </c>
      <c r="AF108" s="22">
        <f t="shared" si="436"/>
        <v>136</v>
      </c>
      <c r="AG108" s="22">
        <f t="shared" si="437"/>
        <v>123</v>
      </c>
      <c r="AH108" s="22">
        <f t="shared" si="438"/>
        <v>102</v>
      </c>
      <c r="AI108" s="22">
        <f t="shared" si="439"/>
        <v>137</v>
      </c>
      <c r="AJ108" s="31">
        <f t="shared" ref="AJ108:AJ114" si="448">Z108/AE108-1</f>
        <v>0.63414634146341453</v>
      </c>
      <c r="AK108" s="31">
        <f t="shared" si="440"/>
        <v>0.25735294117647056</v>
      </c>
      <c r="AL108" s="31">
        <f t="shared" si="441"/>
        <v>0.63414634146341453</v>
      </c>
      <c r="AM108" s="31">
        <f t="shared" si="442"/>
        <v>0.97058823529411775</v>
      </c>
      <c r="AN108" s="31">
        <f t="shared" si="443"/>
        <v>1.3430656934306571</v>
      </c>
      <c r="AO108" s="113">
        <f>'Agency North'!AP108+'Agency South'!AP108</f>
        <v>338</v>
      </c>
      <c r="AP108" s="113">
        <f>'Agency North'!AQ108+'Agency South'!AQ108</f>
        <v>369</v>
      </c>
      <c r="AQ108" s="113">
        <f>'Agency North'!AR108+'Agency South'!AR108</f>
        <v>412</v>
      </c>
      <c r="AR108" s="113">
        <f>'Agency North'!AS108+'Agency South'!AS108</f>
        <v>426</v>
      </c>
      <c r="AS108" s="113">
        <f>'Agency North'!AT108+'Agency South'!AT108</f>
        <v>459</v>
      </c>
      <c r="AT108" s="113">
        <f>'Agency North'!AU108+'Agency South'!AU108</f>
        <v>467</v>
      </c>
      <c r="AU108" s="113"/>
      <c r="AV108" s="113"/>
      <c r="AW108" s="113"/>
      <c r="AX108" s="113"/>
      <c r="AY108" s="113"/>
      <c r="AZ108" s="113"/>
      <c r="BA108" s="22">
        <f t="shared" ref="BA108:BA112" si="449">INDEX(AO108:AQ108,IF($A$2&lt;3,$A$2,3))</f>
        <v>412</v>
      </c>
      <c r="BB108" s="18">
        <f t="shared" ref="BB108:BB113" si="450">INDEX(AR108:AT108,IF($A$2&lt;7,$A$2-3,3))</f>
        <v>467</v>
      </c>
      <c r="BE108" s="22">
        <f t="shared" ref="BE108:BE112" si="451">INDEX(AO108:AZ108,$A$2)</f>
        <v>467</v>
      </c>
      <c r="BF108" s="125">
        <f t="shared" ref="BF108:BF112" si="452">AO108/N108</f>
        <v>2.3310344827586209</v>
      </c>
      <c r="BG108" s="31">
        <f t="shared" si="444"/>
        <v>2.3503184713375798</v>
      </c>
      <c r="BH108" s="31">
        <f t="shared" si="444"/>
        <v>2.4093567251461989</v>
      </c>
      <c r="BI108" s="31">
        <f t="shared" si="444"/>
        <v>2.0882352941176472</v>
      </c>
      <c r="BJ108" s="31">
        <f t="shared" si="444"/>
        <v>2.1961722488038276</v>
      </c>
      <c r="BK108" s="31">
        <f t="shared" si="444"/>
        <v>2.3233830845771144</v>
      </c>
      <c r="BR108" s="111">
        <f t="shared" ref="BR108:BR112" si="453">BA108/INDEX(N108:P108,IF($A$2&lt;3,$A$2,3))</f>
        <v>2.4093567251461989</v>
      </c>
      <c r="BS108" s="111">
        <f t="shared" ref="BS108:BS114" si="454">BB108/INDEX(Q108:S108,IF($A$2&lt;7,$A$2-3,3))</f>
        <v>2.3233830845771144</v>
      </c>
      <c r="BV108" s="111">
        <f t="shared" ref="BV108:BV112" si="455">BE108/Z108</f>
        <v>2.3233830845771144</v>
      </c>
    </row>
    <row r="109" spans="1:74" x14ac:dyDescent="0.25">
      <c r="A109" t="s">
        <v>35</v>
      </c>
      <c r="B109" s="6">
        <f>'Agency North'!C109+'Agency South'!C109</f>
        <v>334</v>
      </c>
      <c r="C109" s="6">
        <f>'Agency North'!D109+'Agency South'!D109</f>
        <v>348</v>
      </c>
      <c r="D109" s="6">
        <f>'Agency North'!E109+'Agency South'!E109</f>
        <v>379</v>
      </c>
      <c r="E109" s="6">
        <f>'Agency North'!F109+'Agency South'!F109</f>
        <v>435</v>
      </c>
      <c r="F109" s="6">
        <f>'Agency North'!G109+'Agency South'!G109</f>
        <v>465</v>
      </c>
      <c r="G109" s="6">
        <f>'Agency North'!H109+'Agency South'!H109</f>
        <v>455</v>
      </c>
      <c r="H109" s="6">
        <f>'Agency North'!I109+'Agency South'!I109</f>
        <v>469</v>
      </c>
      <c r="I109" s="6">
        <f>'Agency North'!J109+'Agency South'!J109</f>
        <v>471</v>
      </c>
      <c r="J109" s="6">
        <f>'Agency North'!K109+'Agency South'!K109</f>
        <v>526</v>
      </c>
      <c r="K109" s="6">
        <f>'Agency North'!L109+'Agency South'!L109</f>
        <v>552</v>
      </c>
      <c r="L109" s="6">
        <f>'Agency North'!M109+'Agency South'!M109</f>
        <v>571</v>
      </c>
      <c r="M109" s="6">
        <f>'Agency North'!N109+'Agency South'!N109</f>
        <v>560</v>
      </c>
      <c r="N109" s="6">
        <f>'Agency North'!O109+'Agency South'!O109</f>
        <v>562</v>
      </c>
      <c r="O109" s="6">
        <f>'Agency North'!P109+'Agency South'!P109</f>
        <v>542</v>
      </c>
      <c r="P109" s="6">
        <f>'Agency North'!Q109+'Agency South'!Q109</f>
        <v>565</v>
      </c>
      <c r="Q109" s="6">
        <f>'Agency North'!R109+'Agency South'!R109</f>
        <v>595</v>
      </c>
      <c r="R109" s="6">
        <f>'Agency North'!S109+'Agency South'!S109</f>
        <v>652</v>
      </c>
      <c r="S109" s="6">
        <f>'Agency North'!T109+'Agency South'!T109</f>
        <v>727</v>
      </c>
      <c r="T109" s="6">
        <f>'Agency North'!U109+'Agency South'!U109</f>
        <v>719</v>
      </c>
      <c r="U109" s="6">
        <f>'Agency North'!V109+'Agency South'!V109</f>
        <v>784</v>
      </c>
      <c r="V109" s="6">
        <f>'Agency North'!W109+'Agency South'!W109</f>
        <v>867</v>
      </c>
      <c r="W109" s="6">
        <f>'Agency North'!X109+'Agency South'!X109</f>
        <v>953</v>
      </c>
      <c r="X109" s="6">
        <f>'Agency North'!Y109+'Agency South'!Y109</f>
        <v>1035</v>
      </c>
      <c r="Y109" s="6">
        <f>'Agency North'!Z109+'Agency South'!Z109</f>
        <v>1093</v>
      </c>
      <c r="Z109" s="22">
        <f t="shared" si="446"/>
        <v>727</v>
      </c>
      <c r="AA109" s="22">
        <f t="shared" ref="AA109:AA114" si="456">P109</f>
        <v>565</v>
      </c>
      <c r="AB109" s="22">
        <f t="shared" ref="AB109:AB114" si="457">S109</f>
        <v>727</v>
      </c>
      <c r="AC109" s="22">
        <f t="shared" si="434"/>
        <v>727</v>
      </c>
      <c r="AD109" s="22">
        <f t="shared" ref="AD109:AD114" si="458">Y109</f>
        <v>1093</v>
      </c>
      <c r="AE109" s="22">
        <f t="shared" si="447"/>
        <v>455</v>
      </c>
      <c r="AF109" s="22">
        <f t="shared" si="436"/>
        <v>379</v>
      </c>
      <c r="AG109" s="22">
        <f t="shared" si="437"/>
        <v>455</v>
      </c>
      <c r="AH109" s="22">
        <f t="shared" si="438"/>
        <v>526</v>
      </c>
      <c r="AI109" s="22">
        <f t="shared" si="439"/>
        <v>560</v>
      </c>
      <c r="AJ109" s="31">
        <f t="shared" si="448"/>
        <v>0.5978021978021979</v>
      </c>
      <c r="AK109" s="31">
        <f t="shared" si="440"/>
        <v>0.49076517150395782</v>
      </c>
      <c r="AL109" s="31">
        <f t="shared" si="441"/>
        <v>0.5978021978021979</v>
      </c>
      <c r="AM109" s="31">
        <f t="shared" si="442"/>
        <v>0.38212927756653992</v>
      </c>
      <c r="AN109" s="31">
        <f t="shared" si="443"/>
        <v>0.95178571428571423</v>
      </c>
      <c r="AO109" s="113">
        <f>'Agency North'!AP109+'Agency South'!AP109</f>
        <v>1078</v>
      </c>
      <c r="AP109" s="113">
        <f>'Agency North'!AQ109+'Agency South'!AQ109</f>
        <v>1137</v>
      </c>
      <c r="AQ109" s="113">
        <f>'Agency North'!AR109+'Agency South'!AR109</f>
        <v>1116</v>
      </c>
      <c r="AR109" s="113">
        <f>'Agency North'!AS109+'Agency South'!AS109</f>
        <v>938</v>
      </c>
      <c r="AS109" s="113">
        <f>'Agency North'!AT109+'Agency South'!AT109</f>
        <v>955</v>
      </c>
      <c r="AT109" s="113">
        <f>'Agency North'!AU109+'Agency South'!AU109</f>
        <v>950</v>
      </c>
      <c r="AU109" s="113"/>
      <c r="AV109" s="113"/>
      <c r="AW109" s="113"/>
      <c r="AX109" s="113"/>
      <c r="AY109" s="113"/>
      <c r="AZ109" s="113"/>
      <c r="BA109" s="22">
        <f t="shared" si="449"/>
        <v>1116</v>
      </c>
      <c r="BB109" s="18">
        <f t="shared" si="450"/>
        <v>950</v>
      </c>
      <c r="BE109" s="22">
        <f t="shared" si="451"/>
        <v>950</v>
      </c>
      <c r="BF109" s="125">
        <f t="shared" si="452"/>
        <v>1.9181494661921707</v>
      </c>
      <c r="BG109" s="31">
        <f t="shared" si="444"/>
        <v>2.0977859778597785</v>
      </c>
      <c r="BH109" s="31">
        <f t="shared" si="444"/>
        <v>1.975221238938053</v>
      </c>
      <c r="BI109" s="31">
        <f t="shared" si="444"/>
        <v>1.5764705882352941</v>
      </c>
      <c r="BJ109" s="31">
        <f t="shared" si="444"/>
        <v>1.4647239263803682</v>
      </c>
      <c r="BK109" s="31">
        <f t="shared" si="444"/>
        <v>1.3067400275103163</v>
      </c>
      <c r="BR109" s="111">
        <f t="shared" si="453"/>
        <v>1.975221238938053</v>
      </c>
      <c r="BS109" s="111">
        <f t="shared" si="454"/>
        <v>1.3067400275103163</v>
      </c>
      <c r="BV109" s="111">
        <f t="shared" si="455"/>
        <v>1.3067400275103163</v>
      </c>
    </row>
    <row r="110" spans="1:74" x14ac:dyDescent="0.25">
      <c r="A110" t="s">
        <v>36</v>
      </c>
      <c r="B110" s="6">
        <f>'Agency North'!C110+'Agency South'!C110</f>
        <v>111</v>
      </c>
      <c r="C110" s="6">
        <f>'Agency North'!D110+'Agency South'!D110</f>
        <v>113</v>
      </c>
      <c r="D110" s="6">
        <f>'Agency North'!E110+'Agency South'!E110</f>
        <v>125</v>
      </c>
      <c r="E110" s="6">
        <f>'Agency North'!F110+'Agency South'!F110</f>
        <v>152</v>
      </c>
      <c r="F110" s="6">
        <f>'Agency North'!G110+'Agency South'!G110</f>
        <v>162</v>
      </c>
      <c r="G110" s="6">
        <f>'Agency North'!H110+'Agency South'!H110</f>
        <v>170</v>
      </c>
      <c r="H110" s="6">
        <f>'Agency North'!I110+'Agency South'!I110</f>
        <v>178</v>
      </c>
      <c r="I110" s="6">
        <f>'Agency North'!J110+'Agency South'!J110</f>
        <v>175</v>
      </c>
      <c r="J110" s="6">
        <f>'Agency North'!K110+'Agency South'!K110</f>
        <v>191</v>
      </c>
      <c r="K110" s="6">
        <f>'Agency North'!L110+'Agency South'!L110</f>
        <v>200</v>
      </c>
      <c r="L110" s="6">
        <f>'Agency North'!M110+'Agency South'!M110</f>
        <v>198</v>
      </c>
      <c r="M110" s="6">
        <f>'Agency North'!N110+'Agency South'!N110</f>
        <v>198</v>
      </c>
      <c r="N110" s="6">
        <f>'Agency North'!O110+'Agency South'!O110</f>
        <v>204</v>
      </c>
      <c r="O110" s="6">
        <f>'Agency North'!P110+'Agency South'!P110</f>
        <v>205</v>
      </c>
      <c r="P110" s="6">
        <f>'Agency North'!Q110+'Agency South'!Q110</f>
        <v>216</v>
      </c>
      <c r="Q110" s="6">
        <f>'Agency North'!R110+'Agency South'!R110</f>
        <v>235</v>
      </c>
      <c r="R110" s="6">
        <f>'Agency North'!S110+'Agency South'!S110</f>
        <v>255</v>
      </c>
      <c r="S110" s="6">
        <f>'Agency North'!T110+'Agency South'!T110</f>
        <v>277</v>
      </c>
      <c r="T110" s="6">
        <f>'Agency North'!U110+'Agency South'!U110</f>
        <v>282</v>
      </c>
      <c r="U110" s="6">
        <f>'Agency North'!V110+'Agency South'!V110</f>
        <v>297</v>
      </c>
      <c r="V110" s="6">
        <f>'Agency North'!W110+'Agency South'!W110</f>
        <v>326</v>
      </c>
      <c r="W110" s="6">
        <f>'Agency North'!X110+'Agency South'!X110</f>
        <v>340</v>
      </c>
      <c r="X110" s="6">
        <f>'Agency North'!Y110+'Agency South'!Y110</f>
        <v>367</v>
      </c>
      <c r="Y110" s="6">
        <f>'Agency North'!Z110+'Agency South'!Z110</f>
        <v>393</v>
      </c>
      <c r="Z110" s="22">
        <f t="shared" si="446"/>
        <v>277</v>
      </c>
      <c r="AA110" s="22">
        <f t="shared" si="456"/>
        <v>216</v>
      </c>
      <c r="AB110" s="22">
        <f t="shared" si="457"/>
        <v>277</v>
      </c>
      <c r="AC110" s="22">
        <f t="shared" si="434"/>
        <v>277</v>
      </c>
      <c r="AD110" s="22">
        <f t="shared" si="458"/>
        <v>393</v>
      </c>
      <c r="AE110" s="22">
        <f t="shared" si="447"/>
        <v>170</v>
      </c>
      <c r="AF110" s="22">
        <f t="shared" si="436"/>
        <v>125</v>
      </c>
      <c r="AG110" s="22">
        <f t="shared" si="437"/>
        <v>170</v>
      </c>
      <c r="AH110" s="22">
        <f t="shared" si="438"/>
        <v>191</v>
      </c>
      <c r="AI110" s="22">
        <f t="shared" si="439"/>
        <v>198</v>
      </c>
      <c r="AJ110" s="31">
        <f t="shared" si="448"/>
        <v>0.62941176470588234</v>
      </c>
      <c r="AK110" s="31">
        <f t="shared" si="440"/>
        <v>0.72799999999999998</v>
      </c>
      <c r="AL110" s="31">
        <f t="shared" si="441"/>
        <v>0.62941176470588234</v>
      </c>
      <c r="AM110" s="31">
        <f t="shared" si="442"/>
        <v>0.45026178010471196</v>
      </c>
      <c r="AN110" s="31">
        <f t="shared" si="443"/>
        <v>0.98484848484848486</v>
      </c>
      <c r="AO110" s="113">
        <f>'Agency North'!AP110+'Agency South'!AP110</f>
        <v>398</v>
      </c>
      <c r="AP110" s="113">
        <f>'Agency North'!AQ110+'Agency South'!AQ110</f>
        <v>410</v>
      </c>
      <c r="AQ110" s="113">
        <f>'Agency North'!AR110+'Agency South'!AR110</f>
        <v>393</v>
      </c>
      <c r="AR110" s="113">
        <f>'Agency North'!AS110+'Agency South'!AS110</f>
        <v>385</v>
      </c>
      <c r="AS110" s="113">
        <f>'Agency North'!AT110+'Agency South'!AT110</f>
        <v>385</v>
      </c>
      <c r="AT110" s="113">
        <f>'Agency North'!AU110+'Agency South'!AU110</f>
        <v>359</v>
      </c>
      <c r="AU110" s="113"/>
      <c r="AV110" s="113"/>
      <c r="AW110" s="113"/>
      <c r="AX110" s="113"/>
      <c r="AY110" s="113"/>
      <c r="AZ110" s="113"/>
      <c r="BA110" s="22">
        <f t="shared" si="449"/>
        <v>393</v>
      </c>
      <c r="BB110" s="18">
        <f t="shared" si="450"/>
        <v>359</v>
      </c>
      <c r="BE110" s="22">
        <f t="shared" si="451"/>
        <v>359</v>
      </c>
      <c r="BF110" s="125">
        <f t="shared" si="452"/>
        <v>1.9509803921568627</v>
      </c>
      <c r="BG110" s="31">
        <f t="shared" si="444"/>
        <v>2</v>
      </c>
      <c r="BH110" s="31">
        <f t="shared" si="444"/>
        <v>1.8194444444444444</v>
      </c>
      <c r="BI110" s="31">
        <f t="shared" si="444"/>
        <v>1.6382978723404256</v>
      </c>
      <c r="BJ110" s="31">
        <f t="shared" si="444"/>
        <v>1.5098039215686274</v>
      </c>
      <c r="BK110" s="31">
        <f t="shared" si="444"/>
        <v>1.296028880866426</v>
      </c>
      <c r="BR110" s="111">
        <f t="shared" si="453"/>
        <v>1.8194444444444444</v>
      </c>
      <c r="BS110" s="111">
        <f t="shared" si="454"/>
        <v>1.296028880866426</v>
      </c>
      <c r="BV110" s="111">
        <f t="shared" si="455"/>
        <v>1.296028880866426</v>
      </c>
    </row>
    <row r="111" spans="1:74" x14ac:dyDescent="0.25">
      <c r="A111" t="s">
        <v>37</v>
      </c>
      <c r="B111" s="6">
        <f>'Agency North'!C111+'Agency South'!C111</f>
        <v>63</v>
      </c>
      <c r="C111" s="6">
        <f>'Agency North'!D111+'Agency South'!D111</f>
        <v>64</v>
      </c>
      <c r="D111" s="6">
        <f>'Agency North'!E111+'Agency South'!E111</f>
        <v>70</v>
      </c>
      <c r="E111" s="6">
        <f>'Agency North'!F111+'Agency South'!F111</f>
        <v>76</v>
      </c>
      <c r="F111" s="6">
        <f>'Agency North'!G111+'Agency South'!G111</f>
        <v>77</v>
      </c>
      <c r="G111" s="6">
        <f>'Agency North'!H111+'Agency South'!H111</f>
        <v>76</v>
      </c>
      <c r="H111" s="6">
        <f>'Agency North'!I111+'Agency South'!I111</f>
        <v>75</v>
      </c>
      <c r="I111" s="6">
        <f>'Agency North'!J111+'Agency South'!J111</f>
        <v>71</v>
      </c>
      <c r="J111" s="6">
        <f>'Agency North'!K111+'Agency South'!K111</f>
        <v>72</v>
      </c>
      <c r="K111" s="6">
        <f>'Agency North'!L111+'Agency South'!L111</f>
        <v>72</v>
      </c>
      <c r="L111" s="6">
        <f>'Agency North'!M111+'Agency South'!M111</f>
        <v>68</v>
      </c>
      <c r="M111" s="6">
        <f>'Agency North'!N111+'Agency South'!N111</f>
        <v>68</v>
      </c>
      <c r="N111" s="6">
        <f>'Agency North'!O111+'Agency South'!O111</f>
        <v>70</v>
      </c>
      <c r="O111" s="6">
        <f>'Agency North'!P111+'Agency South'!P111</f>
        <v>67</v>
      </c>
      <c r="P111" s="6">
        <f>'Agency North'!Q111+'Agency South'!Q111</f>
        <v>68</v>
      </c>
      <c r="Q111" s="6">
        <f>'Agency North'!R111+'Agency South'!R111</f>
        <v>68</v>
      </c>
      <c r="R111" s="6">
        <f>'Agency North'!S111+'Agency South'!S111</f>
        <v>69</v>
      </c>
      <c r="S111" s="6">
        <f>'Agency North'!T111+'Agency South'!T111</f>
        <v>75</v>
      </c>
      <c r="T111" s="6">
        <f>'Agency North'!U111+'Agency South'!U111</f>
        <v>78</v>
      </c>
      <c r="U111" s="6">
        <f>'Agency North'!V111+'Agency South'!V111</f>
        <v>80</v>
      </c>
      <c r="V111" s="6">
        <f>'Agency North'!W111+'Agency South'!W111</f>
        <v>94</v>
      </c>
      <c r="W111" s="6">
        <f>'Agency North'!X111+'Agency South'!X111</f>
        <v>105</v>
      </c>
      <c r="X111" s="6">
        <f>'Agency North'!Y111+'Agency South'!Y111</f>
        <v>109</v>
      </c>
      <c r="Y111" s="6">
        <f>'Agency North'!Z111+'Agency South'!Z111</f>
        <v>109</v>
      </c>
      <c r="Z111" s="22">
        <f t="shared" si="446"/>
        <v>75</v>
      </c>
      <c r="AA111" s="22">
        <f t="shared" si="456"/>
        <v>68</v>
      </c>
      <c r="AB111" s="22">
        <f t="shared" si="457"/>
        <v>75</v>
      </c>
      <c r="AC111" s="22">
        <f t="shared" si="434"/>
        <v>75</v>
      </c>
      <c r="AD111" s="22">
        <f t="shared" si="458"/>
        <v>109</v>
      </c>
      <c r="AE111" s="22">
        <f t="shared" si="447"/>
        <v>76</v>
      </c>
      <c r="AF111" s="22">
        <f t="shared" si="436"/>
        <v>70</v>
      </c>
      <c r="AG111" s="22">
        <f t="shared" si="437"/>
        <v>76</v>
      </c>
      <c r="AH111" s="22">
        <f t="shared" si="438"/>
        <v>72</v>
      </c>
      <c r="AI111" s="22">
        <f t="shared" si="439"/>
        <v>68</v>
      </c>
      <c r="AJ111" s="31">
        <f t="shared" si="448"/>
        <v>-1.3157894736842146E-2</v>
      </c>
      <c r="AK111" s="31">
        <f t="shared" si="440"/>
        <v>-2.8571428571428581E-2</v>
      </c>
      <c r="AL111" s="31">
        <f t="shared" si="441"/>
        <v>-1.3157894736842146E-2</v>
      </c>
      <c r="AM111" s="31">
        <f t="shared" si="442"/>
        <v>4.1666666666666741E-2</v>
      </c>
      <c r="AN111" s="31">
        <f t="shared" si="443"/>
        <v>0.60294117647058831</v>
      </c>
      <c r="AO111" s="113">
        <f>'Agency North'!AP111+'Agency South'!AP111</f>
        <v>111</v>
      </c>
      <c r="AP111" s="113">
        <f>'Agency North'!AQ111+'Agency South'!AQ111</f>
        <v>123</v>
      </c>
      <c r="AQ111" s="113">
        <f>'Agency North'!AR111+'Agency South'!AR111</f>
        <v>122</v>
      </c>
      <c r="AR111" s="113">
        <f>'Agency North'!AS111+'Agency South'!AS111</f>
        <v>124</v>
      </c>
      <c r="AS111" s="113">
        <f>'Agency North'!AT111+'Agency South'!AT111</f>
        <v>124</v>
      </c>
      <c r="AT111" s="113">
        <f>'Agency North'!AU111+'Agency South'!AU111</f>
        <v>122</v>
      </c>
      <c r="AU111" s="113"/>
      <c r="AV111" s="113"/>
      <c r="AW111" s="113"/>
      <c r="AX111" s="113"/>
      <c r="AY111" s="113"/>
      <c r="AZ111" s="113"/>
      <c r="BA111" s="22">
        <f t="shared" si="449"/>
        <v>122</v>
      </c>
      <c r="BB111" s="18">
        <f t="shared" si="450"/>
        <v>122</v>
      </c>
      <c r="BE111" s="22">
        <f t="shared" si="451"/>
        <v>122</v>
      </c>
      <c r="BF111" s="125">
        <f t="shared" si="452"/>
        <v>1.5857142857142856</v>
      </c>
      <c r="BG111" s="31">
        <f t="shared" si="444"/>
        <v>1.835820895522388</v>
      </c>
      <c r="BH111" s="31">
        <f t="shared" si="444"/>
        <v>1.7941176470588236</v>
      </c>
      <c r="BI111" s="31">
        <f t="shared" si="444"/>
        <v>1.8235294117647058</v>
      </c>
      <c r="BJ111" s="31">
        <f t="shared" si="444"/>
        <v>1.7971014492753623</v>
      </c>
      <c r="BK111" s="31">
        <f t="shared" si="444"/>
        <v>1.6266666666666667</v>
      </c>
      <c r="BR111" s="111">
        <f t="shared" si="453"/>
        <v>1.7941176470588236</v>
      </c>
      <c r="BS111" s="111">
        <f t="shared" si="454"/>
        <v>1.6266666666666667</v>
      </c>
      <c r="BV111" s="111">
        <f t="shared" si="455"/>
        <v>1.6266666666666667</v>
      </c>
    </row>
    <row r="112" spans="1:74" x14ac:dyDescent="0.25">
      <c r="A112" t="s">
        <v>38</v>
      </c>
      <c r="B112" s="6">
        <f>'Agency North'!C112+'Agency South'!C112</f>
        <v>11</v>
      </c>
      <c r="C112" s="6">
        <f>'Agency North'!D112+'Agency South'!D112</f>
        <v>12</v>
      </c>
      <c r="D112" s="6">
        <f>'Agency North'!E112+'Agency South'!E112</f>
        <v>13</v>
      </c>
      <c r="E112" s="6">
        <f>'Agency North'!F112+'Agency South'!F112</f>
        <v>18</v>
      </c>
      <c r="F112" s="6">
        <f>'Agency North'!G112+'Agency South'!G112</f>
        <v>21</v>
      </c>
      <c r="G112" s="6">
        <f>'Agency North'!H112+'Agency South'!H112</f>
        <v>22</v>
      </c>
      <c r="H112" s="6">
        <f>'Agency North'!I112+'Agency South'!I112</f>
        <v>25</v>
      </c>
      <c r="I112" s="6">
        <f>'Agency North'!J112+'Agency South'!J112</f>
        <v>27</v>
      </c>
      <c r="J112" s="6">
        <f>'Agency North'!K112+'Agency South'!K112</f>
        <v>30</v>
      </c>
      <c r="K112" s="6">
        <f>'Agency North'!L112+'Agency South'!L112</f>
        <v>30</v>
      </c>
      <c r="L112" s="6">
        <f>'Agency North'!M112+'Agency South'!M112</f>
        <v>30</v>
      </c>
      <c r="M112" s="6">
        <f>'Agency North'!N112+'Agency South'!N112</f>
        <v>31</v>
      </c>
      <c r="N112" s="6">
        <f>'Agency North'!O112+'Agency South'!O112</f>
        <v>32</v>
      </c>
      <c r="O112" s="6">
        <f>'Agency North'!P112+'Agency South'!P112</f>
        <v>33</v>
      </c>
      <c r="P112" s="6">
        <f>'Agency North'!Q112+'Agency South'!Q112</f>
        <v>36</v>
      </c>
      <c r="Q112" s="6">
        <f>'Agency North'!R112+'Agency South'!R112</f>
        <v>38</v>
      </c>
      <c r="R112" s="6">
        <f>'Agency North'!S112+'Agency South'!S112</f>
        <v>38</v>
      </c>
      <c r="S112" s="6">
        <f>'Agency North'!T112+'Agency South'!T112</f>
        <v>45</v>
      </c>
      <c r="T112" s="6">
        <f>'Agency North'!U112+'Agency South'!U112</f>
        <v>47</v>
      </c>
      <c r="U112" s="6">
        <f>'Agency North'!V112+'Agency South'!V112</f>
        <v>50</v>
      </c>
      <c r="V112" s="6">
        <f>'Agency North'!W112+'Agency South'!W112</f>
        <v>56</v>
      </c>
      <c r="W112" s="6">
        <f>'Agency North'!X112+'Agency South'!X112</f>
        <v>60</v>
      </c>
      <c r="X112" s="6">
        <f>'Agency North'!Y112+'Agency South'!Y112</f>
        <v>64</v>
      </c>
      <c r="Y112" s="6">
        <f>'Agency North'!Z112+'Agency South'!Z112</f>
        <v>68</v>
      </c>
      <c r="Z112" s="22">
        <f t="shared" si="446"/>
        <v>45</v>
      </c>
      <c r="AA112" s="22">
        <f t="shared" si="456"/>
        <v>36</v>
      </c>
      <c r="AB112" s="22">
        <f t="shared" si="457"/>
        <v>45</v>
      </c>
      <c r="AC112" s="22">
        <f t="shared" si="434"/>
        <v>45</v>
      </c>
      <c r="AD112" s="22">
        <f t="shared" si="458"/>
        <v>68</v>
      </c>
      <c r="AE112" s="22">
        <f t="shared" si="447"/>
        <v>22</v>
      </c>
      <c r="AF112" s="22">
        <f t="shared" si="436"/>
        <v>13</v>
      </c>
      <c r="AG112" s="22">
        <f t="shared" si="437"/>
        <v>22</v>
      </c>
      <c r="AH112" s="22">
        <f t="shared" si="438"/>
        <v>30</v>
      </c>
      <c r="AI112" s="22">
        <f t="shared" si="439"/>
        <v>31</v>
      </c>
      <c r="AJ112" s="31">
        <f t="shared" si="448"/>
        <v>1.0454545454545454</v>
      </c>
      <c r="AK112" s="31">
        <f t="shared" si="440"/>
        <v>1.7692307692307692</v>
      </c>
      <c r="AL112" s="31">
        <f t="shared" si="441"/>
        <v>1.0454545454545454</v>
      </c>
      <c r="AM112" s="31">
        <f t="shared" si="442"/>
        <v>0.5</v>
      </c>
      <c r="AN112" s="31">
        <f t="shared" si="443"/>
        <v>1.193548387096774</v>
      </c>
      <c r="AO112" s="113">
        <f>'Agency North'!AP112+'Agency South'!AP112</f>
        <v>69</v>
      </c>
      <c r="AP112" s="113">
        <f>'Agency North'!AQ112+'Agency South'!AQ112</f>
        <v>74</v>
      </c>
      <c r="AQ112" s="113">
        <f>'Agency North'!AR112+'Agency South'!AR112</f>
        <v>73</v>
      </c>
      <c r="AR112" s="113">
        <f>'Agency North'!AS112+'Agency South'!AS112</f>
        <v>74</v>
      </c>
      <c r="AS112" s="113">
        <f>'Agency North'!AT112+'Agency South'!AT112</f>
        <v>76</v>
      </c>
      <c r="AT112" s="113">
        <f>'Agency North'!AU112+'Agency South'!AU112</f>
        <v>74</v>
      </c>
      <c r="AU112" s="113"/>
      <c r="AV112" s="113"/>
      <c r="AW112" s="113"/>
      <c r="AX112" s="113"/>
      <c r="AY112" s="113"/>
      <c r="AZ112" s="113"/>
      <c r="BA112" s="22">
        <f t="shared" si="449"/>
        <v>73</v>
      </c>
      <c r="BB112" s="18">
        <f t="shared" si="450"/>
        <v>74</v>
      </c>
      <c r="BE112" s="22">
        <f t="shared" si="451"/>
        <v>74</v>
      </c>
      <c r="BF112" s="125">
        <f t="shared" si="452"/>
        <v>2.15625</v>
      </c>
      <c r="BG112" s="31">
        <f t="shared" si="444"/>
        <v>2.2424242424242422</v>
      </c>
      <c r="BH112" s="31">
        <f t="shared" si="444"/>
        <v>2.0277777777777777</v>
      </c>
      <c r="BI112" s="31">
        <f t="shared" si="444"/>
        <v>1.9473684210526316</v>
      </c>
      <c r="BJ112" s="31">
        <f t="shared" si="444"/>
        <v>2</v>
      </c>
      <c r="BK112" s="31">
        <f t="shared" si="444"/>
        <v>1.6444444444444444</v>
      </c>
      <c r="BR112" s="111">
        <f t="shared" si="453"/>
        <v>2.0277777777777777</v>
      </c>
      <c r="BS112" s="111">
        <f t="shared" si="454"/>
        <v>1.6444444444444444</v>
      </c>
      <c r="BV112" s="111">
        <f t="shared" si="455"/>
        <v>1.6444444444444444</v>
      </c>
    </row>
    <row r="113" spans="1:77" x14ac:dyDescent="0.25">
      <c r="A113" s="135" t="s">
        <v>136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31"/>
      <c r="AK113" s="31"/>
      <c r="AL113" s="31"/>
      <c r="AM113" s="31"/>
      <c r="AN113" s="31"/>
      <c r="AO113" s="113"/>
      <c r="AP113" s="113">
        <f>'Agency North'!AQ113+'Agency South'!AQ113</f>
        <v>2354</v>
      </c>
      <c r="AQ113" s="113">
        <f>'Agency North'!AR113+'Agency South'!AR113</f>
        <v>2611</v>
      </c>
      <c r="AR113" s="113">
        <f>'Agency North'!AS113+'Agency South'!AS113</f>
        <v>3496</v>
      </c>
      <c r="AS113" s="113">
        <f>'Agency North'!AT113+'Agency South'!AT113</f>
        <v>4041</v>
      </c>
      <c r="AT113" s="113">
        <f>'Agency North'!AU113+'Agency South'!AU113</f>
        <v>4849</v>
      </c>
      <c r="AU113" s="113"/>
      <c r="AV113" s="113"/>
      <c r="AW113" s="113"/>
      <c r="AX113" s="113"/>
      <c r="AY113" s="113"/>
      <c r="AZ113" s="113"/>
      <c r="BA113" s="22"/>
      <c r="BB113" s="18">
        <f t="shared" si="450"/>
        <v>4849</v>
      </c>
      <c r="BE113" s="22"/>
      <c r="BF113" s="125"/>
      <c r="BG113" s="31"/>
      <c r="BH113" s="31"/>
      <c r="BI113" s="31"/>
      <c r="BJ113" s="31"/>
      <c r="BK113" s="31"/>
      <c r="BR113" s="111"/>
      <c r="BS113" s="111"/>
      <c r="BV113" s="111"/>
    </row>
    <row r="114" spans="1:77" s="17" customFormat="1" x14ac:dyDescent="0.25">
      <c r="A114" s="1" t="s">
        <v>137</v>
      </c>
      <c r="B114" s="7">
        <f t="shared" ref="B114:Y114" si="459">SUM(B107:B112)</f>
        <v>2496</v>
      </c>
      <c r="C114" s="7">
        <f t="shared" si="459"/>
        <v>2586</v>
      </c>
      <c r="D114" s="7">
        <f t="shared" si="459"/>
        <v>2808</v>
      </c>
      <c r="E114" s="7">
        <f t="shared" si="459"/>
        <v>3135</v>
      </c>
      <c r="F114" s="7">
        <f t="shared" si="459"/>
        <v>3049</v>
      </c>
      <c r="G114" s="7">
        <f t="shared" si="459"/>
        <v>3106</v>
      </c>
      <c r="H114" s="7">
        <f t="shared" si="459"/>
        <v>3135</v>
      </c>
      <c r="I114" s="7">
        <f t="shared" si="459"/>
        <v>3323</v>
      </c>
      <c r="J114" s="7">
        <f t="shared" si="459"/>
        <v>3466</v>
      </c>
      <c r="K114" s="7">
        <f t="shared" si="459"/>
        <v>3654</v>
      </c>
      <c r="L114" s="7">
        <f t="shared" si="459"/>
        <v>4005</v>
      </c>
      <c r="M114" s="7">
        <f t="shared" si="459"/>
        <v>4120</v>
      </c>
      <c r="N114" s="7">
        <f t="shared" si="459"/>
        <v>4158</v>
      </c>
      <c r="O114" s="7">
        <f t="shared" si="459"/>
        <v>4068</v>
      </c>
      <c r="P114" s="7">
        <f t="shared" si="459"/>
        <v>4327</v>
      </c>
      <c r="Q114" s="7">
        <f t="shared" si="459"/>
        <v>4506</v>
      </c>
      <c r="R114" s="7">
        <f t="shared" si="459"/>
        <v>4930</v>
      </c>
      <c r="S114" s="7">
        <f t="shared" si="459"/>
        <v>5821</v>
      </c>
      <c r="T114" s="7">
        <f t="shared" si="459"/>
        <v>6335</v>
      </c>
      <c r="U114" s="7">
        <f t="shared" si="459"/>
        <v>6970</v>
      </c>
      <c r="V114" s="7">
        <f t="shared" si="459"/>
        <v>7706</v>
      </c>
      <c r="W114" s="7">
        <f t="shared" si="459"/>
        <v>8408</v>
      </c>
      <c r="X114" s="7">
        <f t="shared" si="459"/>
        <v>9051</v>
      </c>
      <c r="Y114" s="7">
        <f t="shared" si="459"/>
        <v>9845</v>
      </c>
      <c r="Z114" s="27">
        <f t="shared" si="446"/>
        <v>5821</v>
      </c>
      <c r="AA114" s="27">
        <f t="shared" si="456"/>
        <v>4327</v>
      </c>
      <c r="AB114" s="27">
        <f t="shared" si="457"/>
        <v>5821</v>
      </c>
      <c r="AC114" s="27">
        <f>SUM(AC107:AC112)</f>
        <v>5821</v>
      </c>
      <c r="AD114" s="27">
        <f t="shared" si="458"/>
        <v>9845</v>
      </c>
      <c r="AE114" s="27">
        <f t="shared" si="447"/>
        <v>3106</v>
      </c>
      <c r="AF114" s="27">
        <f t="shared" si="436"/>
        <v>2808</v>
      </c>
      <c r="AG114" s="27">
        <f t="shared" si="437"/>
        <v>3106</v>
      </c>
      <c r="AH114" s="27">
        <f t="shared" si="438"/>
        <v>3466</v>
      </c>
      <c r="AI114" s="27">
        <f t="shared" si="439"/>
        <v>4120</v>
      </c>
      <c r="AJ114" s="32">
        <f t="shared" si="448"/>
        <v>0.87411461687057312</v>
      </c>
      <c r="AK114" s="32">
        <f t="shared" si="440"/>
        <v>0.54095441595441596</v>
      </c>
      <c r="AL114" s="32">
        <f t="shared" si="441"/>
        <v>0.87411461687057312</v>
      </c>
      <c r="AM114" s="32">
        <f t="shared" si="442"/>
        <v>0.67945758799769185</v>
      </c>
      <c r="AN114" s="32">
        <f t="shared" si="443"/>
        <v>1.3895631067961167</v>
      </c>
      <c r="AO114" s="114">
        <f t="shared" ref="AO114:BE114" si="460">SUM(AO107:AO112)</f>
        <v>10030</v>
      </c>
      <c r="AP114" s="114">
        <f t="shared" si="460"/>
        <v>7676</v>
      </c>
      <c r="AQ114" s="114">
        <f t="shared" si="460"/>
        <v>7777</v>
      </c>
      <c r="AR114" s="114">
        <f t="shared" si="460"/>
        <v>7057</v>
      </c>
      <c r="AS114" s="114">
        <f t="shared" ref="AS114:AT114" si="461">SUM(AS107:AS112)</f>
        <v>7380</v>
      </c>
      <c r="AT114" s="114">
        <f t="shared" si="461"/>
        <v>8015</v>
      </c>
      <c r="AU114" s="114">
        <f t="shared" si="460"/>
        <v>0</v>
      </c>
      <c r="AV114" s="114">
        <f t="shared" si="460"/>
        <v>0</v>
      </c>
      <c r="AW114" s="114">
        <f t="shared" si="460"/>
        <v>0</v>
      </c>
      <c r="AX114" s="114">
        <f t="shared" si="460"/>
        <v>0</v>
      </c>
      <c r="AY114" s="114">
        <f t="shared" si="460"/>
        <v>0</v>
      </c>
      <c r="AZ114" s="114">
        <f t="shared" si="460"/>
        <v>0</v>
      </c>
      <c r="BA114" s="114">
        <f t="shared" si="460"/>
        <v>7777</v>
      </c>
      <c r="BB114" s="114">
        <f t="shared" si="460"/>
        <v>8015</v>
      </c>
      <c r="BC114" s="114">
        <f t="shared" si="460"/>
        <v>0</v>
      </c>
      <c r="BD114" s="114">
        <f t="shared" si="460"/>
        <v>0</v>
      </c>
      <c r="BE114" s="114">
        <f t="shared" si="460"/>
        <v>8015</v>
      </c>
      <c r="BF114" s="134">
        <f t="shared" ref="BF114" si="462">AO114/N114</f>
        <v>2.4122174122174123</v>
      </c>
      <c r="BG114" s="32">
        <f t="shared" ref="BG114" si="463">AP114/O114</f>
        <v>1.8869223205506391</v>
      </c>
      <c r="BH114" s="32">
        <f t="shared" ref="BH114" si="464">AQ114/P114</f>
        <v>1.7973191587705108</v>
      </c>
      <c r="BI114" s="32">
        <f t="shared" ref="BI114:BK114" si="465">AR114/Q114</f>
        <v>1.5661340434975588</v>
      </c>
      <c r="BJ114" s="32">
        <f t="shared" si="465"/>
        <v>1.4969574036511155</v>
      </c>
      <c r="BK114" s="32">
        <f t="shared" si="465"/>
        <v>1.3769111836454218</v>
      </c>
      <c r="BL114" s="37"/>
      <c r="BM114" s="37"/>
      <c r="BN114" s="37"/>
      <c r="BO114" s="37"/>
      <c r="BP114" s="37"/>
      <c r="BQ114" s="37"/>
      <c r="BR114" s="118">
        <f t="shared" ref="BR114" si="466">BA114/INDEX(N114:P114,IF($A$2&lt;3,$A$2,3))</f>
        <v>1.7973191587705108</v>
      </c>
      <c r="BS114" s="111">
        <f t="shared" si="454"/>
        <v>1.3769111836454218</v>
      </c>
      <c r="BT114" s="37"/>
      <c r="BU114" s="37"/>
      <c r="BV114" s="118">
        <f t="shared" ref="BV114" si="467">BE114/Z114</f>
        <v>1.3769111836454218</v>
      </c>
    </row>
    <row r="115" spans="1:77" x14ac:dyDescent="0.25">
      <c r="B115" s="6">
        <f t="shared" ref="B115:S115" si="468">B24</f>
        <v>2496</v>
      </c>
      <c r="C115" s="6">
        <f t="shared" si="468"/>
        <v>2586</v>
      </c>
      <c r="D115" s="6">
        <f t="shared" si="468"/>
        <v>2805</v>
      </c>
      <c r="E115" s="6">
        <f t="shared" si="468"/>
        <v>3133</v>
      </c>
      <c r="F115" s="6">
        <f t="shared" si="468"/>
        <v>3046</v>
      </c>
      <c r="G115" s="6">
        <f t="shared" si="468"/>
        <v>3101</v>
      </c>
      <c r="H115" s="6">
        <f t="shared" si="468"/>
        <v>3127</v>
      </c>
      <c r="I115" s="6">
        <f t="shared" si="468"/>
        <v>3315</v>
      </c>
      <c r="J115" s="6">
        <f t="shared" si="468"/>
        <v>3461</v>
      </c>
      <c r="K115" s="6">
        <f t="shared" si="468"/>
        <v>3650</v>
      </c>
      <c r="L115" s="6">
        <f t="shared" si="468"/>
        <v>4000</v>
      </c>
      <c r="M115" s="6">
        <f t="shared" si="468"/>
        <v>4117</v>
      </c>
      <c r="N115" s="6">
        <f t="shared" si="468"/>
        <v>4156</v>
      </c>
      <c r="O115" s="6">
        <f t="shared" si="468"/>
        <v>4067</v>
      </c>
      <c r="P115" s="6">
        <f t="shared" si="468"/>
        <v>4326</v>
      </c>
      <c r="Q115" s="6">
        <f t="shared" si="468"/>
        <v>4505</v>
      </c>
      <c r="R115" s="6">
        <f t="shared" si="468"/>
        <v>4930</v>
      </c>
      <c r="S115" s="6">
        <f t="shared" si="468"/>
        <v>5819</v>
      </c>
      <c r="BF115" s="124"/>
    </row>
    <row r="116" spans="1:77" x14ac:dyDescent="0.25">
      <c r="BF116" s="124"/>
    </row>
    <row r="117" spans="1:77" s="20" customFormat="1" x14ac:dyDescent="0.25">
      <c r="A117" s="2" t="s">
        <v>15</v>
      </c>
      <c r="B117" s="3">
        <v>42005</v>
      </c>
      <c r="C117" s="3">
        <v>42036</v>
      </c>
      <c r="D117" s="3">
        <v>42064</v>
      </c>
      <c r="E117" s="3">
        <v>42095</v>
      </c>
      <c r="F117" s="3">
        <v>42125</v>
      </c>
      <c r="G117" s="3">
        <v>42156</v>
      </c>
      <c r="H117" s="3">
        <v>42186</v>
      </c>
      <c r="I117" s="3">
        <v>42217</v>
      </c>
      <c r="J117" s="3">
        <v>42248</v>
      </c>
      <c r="K117" s="3">
        <v>42278</v>
      </c>
      <c r="L117" s="3">
        <v>42309</v>
      </c>
      <c r="M117" s="3">
        <v>42339</v>
      </c>
      <c r="N117" s="3">
        <v>42370</v>
      </c>
      <c r="O117" s="3">
        <v>42401</v>
      </c>
      <c r="P117" s="3">
        <v>42430</v>
      </c>
      <c r="Q117" s="3">
        <v>42461</v>
      </c>
      <c r="R117" s="3">
        <v>42491</v>
      </c>
      <c r="S117" s="3">
        <v>42522</v>
      </c>
      <c r="T117" s="3">
        <v>42552</v>
      </c>
      <c r="U117" s="3">
        <v>42583</v>
      </c>
      <c r="V117" s="3">
        <v>42614</v>
      </c>
      <c r="W117" s="3">
        <v>42644</v>
      </c>
      <c r="X117" s="3">
        <v>42675</v>
      </c>
      <c r="Y117" s="3">
        <v>42705</v>
      </c>
      <c r="Z117" s="29" t="s">
        <v>18</v>
      </c>
      <c r="AA117" s="29" t="s">
        <v>19</v>
      </c>
      <c r="AB117" s="29" t="s">
        <v>20</v>
      </c>
      <c r="AC117" s="29" t="s">
        <v>21</v>
      </c>
      <c r="AD117" s="29" t="s">
        <v>22</v>
      </c>
      <c r="AE117" s="26" t="str">
        <f t="shared" ref="AE117:AI117" si="469">AE106</f>
        <v>YTD /15</v>
      </c>
      <c r="AF117" s="26" t="str">
        <f t="shared" si="469"/>
        <v>Q1 '15</v>
      </c>
      <c r="AG117" s="26" t="str">
        <f t="shared" si="469"/>
        <v>Q2 '15</v>
      </c>
      <c r="AH117" s="26" t="str">
        <f t="shared" si="469"/>
        <v>Q3 '15</v>
      </c>
      <c r="AI117" s="26" t="str">
        <f t="shared" si="469"/>
        <v>Q4 '15</v>
      </c>
      <c r="AJ117" s="30" t="s">
        <v>27</v>
      </c>
      <c r="AK117" s="30" t="s">
        <v>29</v>
      </c>
      <c r="AL117" s="30" t="s">
        <v>30</v>
      </c>
      <c r="AM117" s="30" t="s">
        <v>31</v>
      </c>
      <c r="AN117" s="30" t="s">
        <v>32</v>
      </c>
      <c r="AO117" s="108">
        <v>42736</v>
      </c>
      <c r="AP117" s="108">
        <v>42767</v>
      </c>
      <c r="AQ117" s="108">
        <v>42795</v>
      </c>
      <c r="AR117" s="108">
        <v>42826</v>
      </c>
      <c r="AS117" s="108">
        <v>42856</v>
      </c>
      <c r="AT117" s="108">
        <v>42887</v>
      </c>
      <c r="AU117" s="108">
        <v>42917</v>
      </c>
      <c r="AV117" s="108">
        <v>42948</v>
      </c>
      <c r="AW117" s="108">
        <v>42979</v>
      </c>
      <c r="AX117" s="108">
        <v>43009</v>
      </c>
      <c r="AY117" s="108">
        <v>43040</v>
      </c>
      <c r="AZ117" s="108">
        <v>43070</v>
      </c>
      <c r="BA117" s="29" t="s">
        <v>123</v>
      </c>
      <c r="BB117" s="29" t="s">
        <v>124</v>
      </c>
      <c r="BC117" s="29" t="s">
        <v>125</v>
      </c>
      <c r="BD117" s="29" t="s">
        <v>126</v>
      </c>
      <c r="BE117" s="29" t="str">
        <f>"YTD " &amp; A116 &amp;"/17"</f>
        <v>YTD /17</v>
      </c>
      <c r="BF117" s="121">
        <v>42736</v>
      </c>
      <c r="BG117" s="108">
        <v>42767</v>
      </c>
      <c r="BH117" s="108">
        <v>42795</v>
      </c>
      <c r="BI117" s="108">
        <v>42826</v>
      </c>
      <c r="BJ117" s="108">
        <v>42856</v>
      </c>
      <c r="BK117" s="108">
        <v>42887</v>
      </c>
      <c r="BL117" s="108">
        <v>42917</v>
      </c>
      <c r="BM117" s="108">
        <v>42948</v>
      </c>
      <c r="BN117" s="108">
        <v>42979</v>
      </c>
      <c r="BO117" s="108">
        <v>43009</v>
      </c>
      <c r="BP117" s="108">
        <v>43040</v>
      </c>
      <c r="BQ117" s="108">
        <v>43070</v>
      </c>
      <c r="BR117" s="29" t="s">
        <v>127</v>
      </c>
      <c r="BS117" s="29" t="s">
        <v>128</v>
      </c>
      <c r="BT117" s="29" t="s">
        <v>96</v>
      </c>
      <c r="BU117" s="29" t="s">
        <v>129</v>
      </c>
      <c r="BV117" s="112" t="s">
        <v>130</v>
      </c>
    </row>
    <row r="118" spans="1:77" s="20" customFormat="1" x14ac:dyDescent="0.25">
      <c r="A118" t="s">
        <v>17</v>
      </c>
      <c r="B118" s="6">
        <f>'Agency North'!C118+'Agency South'!C118</f>
        <v>350</v>
      </c>
      <c r="C118" s="6">
        <f>'Agency North'!D118+'Agency South'!D118</f>
        <v>183</v>
      </c>
      <c r="D118" s="6">
        <f>'Agency North'!E118+'Agency South'!E118</f>
        <v>388</v>
      </c>
      <c r="E118" s="6">
        <f>'Agency North'!F118+'Agency South'!F118</f>
        <v>478</v>
      </c>
      <c r="F118" s="6">
        <f>'Agency North'!G118+'Agency South'!G118</f>
        <v>404</v>
      </c>
      <c r="G118" s="6">
        <f>'Agency North'!H118+'Agency South'!H118</f>
        <v>426</v>
      </c>
      <c r="H118" s="6">
        <f>'Agency North'!I118+'Agency South'!I118</f>
        <v>446</v>
      </c>
      <c r="I118" s="6">
        <f>'Agency North'!J118+'Agency South'!J118</f>
        <v>428</v>
      </c>
      <c r="J118" s="6">
        <f>'Agency North'!K118+'Agency South'!K118</f>
        <v>475</v>
      </c>
      <c r="K118" s="6">
        <f>'Agency North'!L118+'Agency South'!L118</f>
        <v>408</v>
      </c>
      <c r="L118" s="6">
        <f>'Agency North'!M118+'Agency South'!M118</f>
        <v>746</v>
      </c>
      <c r="M118" s="6">
        <f>'Agency North'!N118+'Agency South'!N118</f>
        <v>548</v>
      </c>
      <c r="N118" s="6">
        <f>'Agency North'!O118+'Agency South'!O118</f>
        <v>191</v>
      </c>
      <c r="O118" s="6">
        <f>'Agency North'!P118+'Agency South'!P118</f>
        <v>188</v>
      </c>
      <c r="P118" s="6">
        <f>'Agency North'!Q118+'Agency South'!Q118</f>
        <v>627</v>
      </c>
      <c r="Q118" s="6">
        <f>'Agency North'!R118+'Agency South'!R118</f>
        <v>481</v>
      </c>
      <c r="R118" s="6">
        <f>'Agency North'!S118+'Agency South'!S118</f>
        <v>625</v>
      </c>
      <c r="S118" s="6">
        <f>'Agency North'!T118+'Agency South'!T118</f>
        <v>1127</v>
      </c>
      <c r="T118" s="6">
        <f>'Agency North'!U118+'Agency South'!U118</f>
        <v>826</v>
      </c>
      <c r="U118" s="6">
        <f>'Agency North'!V118+'Agency South'!V118</f>
        <v>949</v>
      </c>
      <c r="V118" s="6">
        <f>'Agency North'!W118+'Agency South'!W118</f>
        <v>1083</v>
      </c>
      <c r="W118" s="6">
        <f>'Agency North'!X118+'Agency South'!X118</f>
        <v>1014</v>
      </c>
      <c r="X118" s="6">
        <f>'Agency North'!Y118+'Agency South'!Y118</f>
        <v>1100</v>
      </c>
      <c r="Y118" s="6">
        <f>'Agency North'!Z118+'Agency South'!Z118</f>
        <v>1354</v>
      </c>
      <c r="Z118" s="22">
        <f>SUM(N118:INDEX(N118:Y118,$A$2))</f>
        <v>3239</v>
      </c>
      <c r="AA118" s="22">
        <f t="shared" ref="AA118:AA123" si="470">SUM(N118:P118)</f>
        <v>1006</v>
      </c>
      <c r="AB118" s="22">
        <f t="shared" ref="AB118:AB123" si="471">SUM(Q118:S118)</f>
        <v>2233</v>
      </c>
      <c r="AC118" s="22">
        <f t="shared" ref="AC118:AC123" si="472">SUM(T118:V118)</f>
        <v>2858</v>
      </c>
      <c r="AD118" s="22">
        <f t="shared" ref="AD118:AD123" si="473">SUM(W118:Y118)</f>
        <v>3468</v>
      </c>
      <c r="AE118" s="22">
        <f>SUM(B118                                                               : INDEX(B118:M118,$A$2))</f>
        <v>2229</v>
      </c>
      <c r="AF118" s="22">
        <f t="shared" ref="AF118:AF124" si="474">SUM(B118:D118)</f>
        <v>921</v>
      </c>
      <c r="AG118" s="22">
        <f t="shared" ref="AG118:AG124" si="475">SUM(E118:G118)</f>
        <v>1308</v>
      </c>
      <c r="AH118" s="22">
        <f t="shared" ref="AH118:AH124" si="476">SUM(H118:J118)</f>
        <v>1349</v>
      </c>
      <c r="AI118" s="22">
        <f t="shared" ref="AI118:AI124" si="477">SUM(K118:M118)</f>
        <v>1702</v>
      </c>
      <c r="AJ118" s="31">
        <f>Z118/AE118-1</f>
        <v>0.45311799013010323</v>
      </c>
      <c r="AK118" s="31">
        <f t="shared" ref="AK118:AL124" si="478">AA118/AF118-1</f>
        <v>9.229098805646041E-2</v>
      </c>
      <c r="AL118" s="31">
        <f t="shared" si="478"/>
        <v>0.70718654434250761</v>
      </c>
      <c r="AM118" s="31">
        <f t="shared" ref="AM118:AM124" si="479">AC118/AH118-1</f>
        <v>1.1186063750926611</v>
      </c>
      <c r="AN118" s="31">
        <f t="shared" ref="AN118:AN124" si="480">AD118/AI118-1</f>
        <v>1.0376028202115157</v>
      </c>
      <c r="AO118" s="113">
        <f>'Agency North'!AP118+'Agency South'!AP118</f>
        <v>431</v>
      </c>
      <c r="AP118" s="113">
        <f>'Agency North'!AQ118+'Agency South'!AQ118</f>
        <v>920</v>
      </c>
      <c r="AQ118" s="113">
        <f>'Agency North'!AR118+'Agency South'!AR118</f>
        <v>1151</v>
      </c>
      <c r="AR118" s="113">
        <f>'Agency North'!AS118+'Agency South'!AS118</f>
        <v>905</v>
      </c>
      <c r="AS118" s="113">
        <f>'Agency North'!AT118+'Agency South'!AT118</f>
        <v>899</v>
      </c>
      <c r="AT118" s="113">
        <f>'Agency North'!AU118+'Agency South'!AU118</f>
        <v>1684</v>
      </c>
      <c r="AU118" s="113">
        <f>'Agency North'!AV118+'Agency South'!AV118</f>
        <v>0</v>
      </c>
      <c r="AV118" s="113">
        <f>'Agency North'!AW118+'Agency South'!AW118</f>
        <v>0</v>
      </c>
      <c r="AW118" s="113">
        <f>'Agency North'!AX118+'Agency South'!AX118</f>
        <v>0</v>
      </c>
      <c r="AX118" s="113">
        <f>'Agency North'!AY118+'Agency South'!AY118</f>
        <v>0</v>
      </c>
      <c r="AY118" s="113">
        <f>'Agency North'!AZ118+'Agency South'!AZ118</f>
        <v>0</v>
      </c>
      <c r="AZ118" s="113">
        <f>'Agency North'!BA118+'Agency South'!BA118</f>
        <v>0</v>
      </c>
      <c r="BA118" s="113">
        <f>SUM(AO118:INDEX(AO118:AQ118,IF($A$2&lt;3,$A$2,3)))</f>
        <v>2502</v>
      </c>
      <c r="BB118" s="113">
        <f>SUM(AR118:INDEX(AR118:AT118,IF(AND($A$2&gt;3,A116&lt;7),$A$2-3,0)))</f>
        <v>3488</v>
      </c>
      <c r="BC118" s="113">
        <f>SUM(AU118:INDEX(AU118:AW118,IF(AND($A$2&gt;6,$A$2&lt;10),$A$2-6,0)))</f>
        <v>0</v>
      </c>
      <c r="BD118" s="113">
        <f>SUM(AX118:INDEX(AX118:AZ118,IF($A$2&gt;9,$A$2-9,0)))</f>
        <v>0</v>
      </c>
      <c r="BE118" s="113">
        <f>SUM($AO118:INDEX(AO118:AZ118,$A$2))</f>
        <v>5990</v>
      </c>
      <c r="BF118" s="122">
        <f>IFERROR(AO118/N118,0)</f>
        <v>2.256544502617801</v>
      </c>
      <c r="BG118" s="111">
        <f t="shared" ref="BG118:BQ123" si="481">IFERROR(AP118/O118,0)</f>
        <v>4.8936170212765955</v>
      </c>
      <c r="BH118" s="111">
        <f t="shared" si="481"/>
        <v>1.835725677830941</v>
      </c>
      <c r="BI118" s="111">
        <f t="shared" si="481"/>
        <v>1.8814968814968815</v>
      </c>
      <c r="BJ118" s="111">
        <f t="shared" si="481"/>
        <v>1.4383999999999999</v>
      </c>
      <c r="BK118" s="111">
        <f t="shared" si="481"/>
        <v>1.4942324755989351</v>
      </c>
      <c r="BL118" s="111">
        <f t="shared" si="481"/>
        <v>0</v>
      </c>
      <c r="BM118" s="111">
        <f t="shared" si="481"/>
        <v>0</v>
      </c>
      <c r="BN118" s="111">
        <f t="shared" si="481"/>
        <v>0</v>
      </c>
      <c r="BO118" s="111">
        <f t="shared" si="481"/>
        <v>0</v>
      </c>
      <c r="BP118" s="111">
        <f t="shared" si="481"/>
        <v>0</v>
      </c>
      <c r="BQ118" s="111">
        <f t="shared" si="481"/>
        <v>0</v>
      </c>
      <c r="BR118" s="111">
        <f>IFERROR(BA118/SUM(N118:INDEX(N118:P118,IF($A$2&lt;3,$A$2,3))),0)</f>
        <v>2.4870775347912524</v>
      </c>
      <c r="BS118" s="111">
        <f>IFERROR(BB118/SUM(Q118:INDEX(Q118:S118,IF($A$2&lt;7,$A$2-3,3))),0)</f>
        <v>1.5620241827138379</v>
      </c>
      <c r="BT118" s="111">
        <f>IFERROR(BC118/SUM(T118:INDEX(T118:V118,IF($A$2&lt;3,$A$2,3))),0)</f>
        <v>0</v>
      </c>
      <c r="BU118" s="111">
        <f>IFERROR(BD118/SUM(W118:INDEX(W118:Y118,IF($A$2&lt;3,$A$2,3))),0)</f>
        <v>0</v>
      </c>
      <c r="BV118" s="111">
        <f>IFERROR(BE118/Z118,0)</f>
        <v>1.8493362148811361</v>
      </c>
    </row>
    <row r="119" spans="1:77" s="20" customFormat="1" x14ac:dyDescent="0.25">
      <c r="A119" t="s">
        <v>34</v>
      </c>
      <c r="B119" s="6">
        <f>'Agency North'!C119+'Agency South'!C119</f>
        <v>19</v>
      </c>
      <c r="C119" s="6">
        <f>'Agency North'!D119+'Agency South'!D119</f>
        <v>8</v>
      </c>
      <c r="D119" s="6">
        <f>'Agency North'!E119+'Agency South'!E119</f>
        <v>16</v>
      </c>
      <c r="E119" s="6">
        <f>'Agency North'!F119+'Agency South'!F119</f>
        <v>6</v>
      </c>
      <c r="F119" s="6">
        <f>'Agency North'!G119+'Agency South'!G119</f>
        <v>4</v>
      </c>
      <c r="G119" s="6">
        <f>'Agency North'!H119+'Agency South'!H119</f>
        <v>2</v>
      </c>
      <c r="H119" s="6">
        <f>'Agency North'!I119+'Agency South'!I119</f>
        <v>0</v>
      </c>
      <c r="I119" s="6">
        <f>'Agency North'!J119+'Agency South'!J119</f>
        <v>0</v>
      </c>
      <c r="J119" s="6">
        <f>'Agency North'!K119+'Agency South'!K119</f>
        <v>0</v>
      </c>
      <c r="K119" s="6">
        <f>'Agency North'!L119+'Agency South'!L119</f>
        <v>0</v>
      </c>
      <c r="L119" s="6">
        <f>'Agency North'!M119+'Agency South'!M119</f>
        <v>0</v>
      </c>
      <c r="M119" s="6">
        <f>'Agency North'!N119+'Agency South'!N119</f>
        <v>0</v>
      </c>
      <c r="N119" s="6">
        <f>'Agency North'!O119+'Agency South'!O119</f>
        <v>0</v>
      </c>
      <c r="O119" s="6">
        <f>'Agency North'!P119+'Agency South'!P119</f>
        <v>0</v>
      </c>
      <c r="P119" s="6">
        <f>'Agency North'!Q119+'Agency South'!Q119</f>
        <v>0</v>
      </c>
      <c r="Q119" s="6">
        <f>'Agency North'!R119+'Agency South'!R119</f>
        <v>0</v>
      </c>
      <c r="R119" s="6">
        <f>'Agency North'!S119+'Agency South'!S119</f>
        <v>0</v>
      </c>
      <c r="S119" s="6">
        <f>'Agency North'!T119+'Agency South'!T119</f>
        <v>0</v>
      </c>
      <c r="T119" s="6">
        <f>'Agency North'!U119+'Agency South'!U119</f>
        <v>0</v>
      </c>
      <c r="U119" s="6">
        <f>'Agency North'!V119+'Agency South'!V119</f>
        <v>0</v>
      </c>
      <c r="V119" s="6">
        <f>'Agency North'!W119+'Agency South'!W119</f>
        <v>0</v>
      </c>
      <c r="W119" s="6">
        <f>'Agency North'!X119+'Agency South'!X119</f>
        <v>0</v>
      </c>
      <c r="X119" s="6">
        <f>'Agency North'!Y119+'Agency South'!Y119</f>
        <v>0</v>
      </c>
      <c r="Y119" s="6">
        <f>'Agency North'!Z119+'Agency South'!Z119</f>
        <v>0</v>
      </c>
      <c r="Z119" s="22">
        <f>SUM(N119:INDEX(N119:Y119,$A$2))</f>
        <v>0</v>
      </c>
      <c r="AA119" s="22">
        <f t="shared" si="470"/>
        <v>0</v>
      </c>
      <c r="AB119" s="22">
        <f t="shared" si="471"/>
        <v>0</v>
      </c>
      <c r="AC119" s="22">
        <f t="shared" si="472"/>
        <v>0</v>
      </c>
      <c r="AD119" s="22">
        <f t="shared" si="473"/>
        <v>0</v>
      </c>
      <c r="AE119" s="22">
        <f>SUM(B119                                                               : INDEX(B119:M119,$A$2))</f>
        <v>55</v>
      </c>
      <c r="AF119" s="22">
        <f t="shared" si="474"/>
        <v>43</v>
      </c>
      <c r="AG119" s="22">
        <f t="shared" si="475"/>
        <v>12</v>
      </c>
      <c r="AH119" s="22">
        <f t="shared" si="476"/>
        <v>0</v>
      </c>
      <c r="AI119" s="22">
        <f t="shared" si="477"/>
        <v>0</v>
      </c>
      <c r="AJ119" s="31">
        <f t="shared" ref="AJ119:AJ124" si="482">Z119/AE119-1</f>
        <v>-1</v>
      </c>
      <c r="AK119" s="31">
        <f t="shared" si="478"/>
        <v>-1</v>
      </c>
      <c r="AL119" s="31">
        <f t="shared" si="478"/>
        <v>-1</v>
      </c>
      <c r="AM119" s="31">
        <f>IFERROR(AC119/AH119-1,0)</f>
        <v>0</v>
      </c>
      <c r="AN119" s="31">
        <f>IFERROR(AD119/AI119-1,0)</f>
        <v>0</v>
      </c>
      <c r="AO119" s="113">
        <f>'Agency North'!AP119+'Agency South'!AP119</f>
        <v>0</v>
      </c>
      <c r="AP119" s="113">
        <f>'Agency North'!AQ119+'Agency South'!AQ119</f>
        <v>1</v>
      </c>
      <c r="AQ119" s="113">
        <f>'Agency North'!AR119+'Agency South'!AR119</f>
        <v>0</v>
      </c>
      <c r="AR119" s="113">
        <f>'Agency North'!AS119+'Agency South'!AS119</f>
        <v>0</v>
      </c>
      <c r="AS119" s="113">
        <f>'Agency North'!AT119+'Agency South'!AT119</f>
        <v>0</v>
      </c>
      <c r="AT119" s="113">
        <f>'Agency North'!AU119+'Agency South'!AU119</f>
        <v>2</v>
      </c>
      <c r="AU119" s="113">
        <f>'Agency North'!AV119+'Agency South'!AV119</f>
        <v>0</v>
      </c>
      <c r="AV119" s="113">
        <f>'Agency North'!AW119+'Agency South'!AW119</f>
        <v>0</v>
      </c>
      <c r="AW119" s="113">
        <f>'Agency North'!AX119+'Agency South'!AX119</f>
        <v>0</v>
      </c>
      <c r="AX119" s="113">
        <f>'Agency North'!AY119+'Agency South'!AY119</f>
        <v>0</v>
      </c>
      <c r="AY119" s="113">
        <f>'Agency North'!AZ119+'Agency South'!AZ119</f>
        <v>0</v>
      </c>
      <c r="AZ119" s="113">
        <f>'Agency North'!BA119+'Agency South'!BA119</f>
        <v>0</v>
      </c>
      <c r="BA119" s="113">
        <f>SUM(AO119:INDEX(AO119:AQ119,IF($A$2&lt;3,$A$2,3)))</f>
        <v>1</v>
      </c>
      <c r="BB119" s="113">
        <f>SUM(AR119:INDEX(AR119:AT119,IF(AND($A$2&gt;3,A117&lt;7),$A$2-3,0)))</f>
        <v>2</v>
      </c>
      <c r="BC119" s="113">
        <f>SUM(AU119:INDEX(AU119:AW119,IF(AND($A$2&gt;6,$A$2&lt;10),$A$2-6,0)))</f>
        <v>0</v>
      </c>
      <c r="BD119" s="113">
        <f>SUM(AX119:INDEX(AX119:AZ119,IF($A$2&gt;9,$A$2-9,0)))</f>
        <v>0</v>
      </c>
      <c r="BE119" s="113">
        <f>SUM($AO119:INDEX(AO119:AZ119,$A$2))</f>
        <v>3</v>
      </c>
      <c r="BF119" s="122">
        <f t="shared" ref="BF119:BF123" si="483">IFERROR(AO119/N119,0)</f>
        <v>0</v>
      </c>
      <c r="BG119" s="111">
        <f t="shared" si="481"/>
        <v>0</v>
      </c>
      <c r="BH119" s="111">
        <f t="shared" si="481"/>
        <v>0</v>
      </c>
      <c r="BI119" s="111">
        <f t="shared" si="481"/>
        <v>0</v>
      </c>
      <c r="BJ119" s="111">
        <f t="shared" si="481"/>
        <v>0</v>
      </c>
      <c r="BK119" s="111">
        <f t="shared" si="481"/>
        <v>0</v>
      </c>
      <c r="BL119" s="111">
        <f t="shared" si="481"/>
        <v>0</v>
      </c>
      <c r="BM119" s="111">
        <f t="shared" si="481"/>
        <v>0</v>
      </c>
      <c r="BN119" s="111">
        <f t="shared" si="481"/>
        <v>0</v>
      </c>
      <c r="BO119" s="111">
        <f t="shared" si="481"/>
        <v>0</v>
      </c>
      <c r="BP119" s="111">
        <f t="shared" si="481"/>
        <v>0</v>
      </c>
      <c r="BQ119" s="111">
        <f t="shared" si="481"/>
        <v>0</v>
      </c>
      <c r="BR119" s="111">
        <f>IFERROR(BA119/SUM(N119:INDEX(N119:P119,IF($A$2&lt;3,$A$2,3))),0)</f>
        <v>0</v>
      </c>
      <c r="BS119" s="111">
        <f>IFERROR(BB119/SUM(Q119:INDEX(Q119:S119,IF($A$2&lt;7,$A$2-3,3))),0)</f>
        <v>0</v>
      </c>
      <c r="BT119" s="111">
        <f>IFERROR(BC119/SUM(T119:INDEX(T119:V119,IF($A$2&lt;3,$A$2,3))),0)</f>
        <v>0</v>
      </c>
      <c r="BU119" s="111">
        <f>IFERROR(BD119/SUM(W119:INDEX(W119:Y119,IF($A$2&lt;3,$A$2,3))),0)</f>
        <v>0</v>
      </c>
      <c r="BV119" s="111">
        <f t="shared" ref="BV119:BV124" si="484">IFERROR(BE119/Z119,0)</f>
        <v>0</v>
      </c>
    </row>
    <row r="120" spans="1:77" s="20" customFormat="1" x14ac:dyDescent="0.25">
      <c r="A120" t="s">
        <v>35</v>
      </c>
      <c r="B120" s="6">
        <f>'Agency North'!C120+'Agency South'!C120</f>
        <v>51</v>
      </c>
      <c r="C120" s="6">
        <f>'Agency North'!D120+'Agency South'!D120</f>
        <v>20</v>
      </c>
      <c r="D120" s="6">
        <f>'Agency North'!E120+'Agency South'!E120</f>
        <v>38</v>
      </c>
      <c r="E120" s="6">
        <f>'Agency North'!F120+'Agency South'!F120</f>
        <v>70</v>
      </c>
      <c r="F120" s="6">
        <f>'Agency North'!G120+'Agency South'!G120</f>
        <v>51</v>
      </c>
      <c r="G120" s="6">
        <f>'Agency North'!H120+'Agency South'!H120</f>
        <v>56</v>
      </c>
      <c r="H120" s="6">
        <f>'Agency North'!I120+'Agency South'!I120</f>
        <v>44</v>
      </c>
      <c r="I120" s="6">
        <f>'Agency North'!J120+'Agency South'!J120</f>
        <v>50</v>
      </c>
      <c r="J120" s="6">
        <f>'Agency North'!K120+'Agency South'!K120</f>
        <v>75</v>
      </c>
      <c r="K120" s="6">
        <f>'Agency North'!L120+'Agency South'!L120</f>
        <v>47</v>
      </c>
      <c r="L120" s="6">
        <f>'Agency North'!M120+'Agency South'!M120</f>
        <v>57</v>
      </c>
      <c r="M120" s="6">
        <f>'Agency North'!N120+'Agency South'!N120</f>
        <v>40</v>
      </c>
      <c r="N120" s="6">
        <f>'Agency North'!O120+'Agency South'!O120</f>
        <v>12</v>
      </c>
      <c r="O120" s="6">
        <f>'Agency North'!P120+'Agency South'!P120</f>
        <v>6</v>
      </c>
      <c r="P120" s="6">
        <f>'Agency North'!Q120+'Agency South'!Q120</f>
        <v>44</v>
      </c>
      <c r="Q120" s="6">
        <f>'Agency North'!R120+'Agency South'!R120</f>
        <v>53</v>
      </c>
      <c r="R120" s="6">
        <f>'Agency North'!S120+'Agency South'!S120</f>
        <v>96</v>
      </c>
      <c r="S120" s="6">
        <f>'Agency North'!T120+'Agency South'!T120</f>
        <v>133</v>
      </c>
      <c r="T120" s="6">
        <f>'Agency North'!U120+'Agency South'!U120</f>
        <v>81</v>
      </c>
      <c r="U120" s="6">
        <f>'Agency North'!V120+'Agency South'!V120</f>
        <v>85</v>
      </c>
      <c r="V120" s="6">
        <f>'Agency North'!W120+'Agency South'!W120</f>
        <v>127</v>
      </c>
      <c r="W120" s="6">
        <f>'Agency North'!X120+'Agency South'!X120</f>
        <v>131</v>
      </c>
      <c r="X120" s="6">
        <f>'Agency North'!Y120+'Agency South'!Y120</f>
        <v>166</v>
      </c>
      <c r="Y120" s="6">
        <f>'Agency North'!Z120+'Agency South'!Z120</f>
        <v>116</v>
      </c>
      <c r="Z120" s="22">
        <f>SUM(N120:INDEX(N120:Y120,$A$2))</f>
        <v>344</v>
      </c>
      <c r="AA120" s="22">
        <f t="shared" si="470"/>
        <v>62</v>
      </c>
      <c r="AB120" s="22">
        <f t="shared" si="471"/>
        <v>282</v>
      </c>
      <c r="AC120" s="22">
        <f t="shared" si="472"/>
        <v>293</v>
      </c>
      <c r="AD120" s="22">
        <f t="shared" si="473"/>
        <v>413</v>
      </c>
      <c r="AE120" s="22">
        <f>SUM(B120                                                               : INDEX(B120:M120,$A$2))</f>
        <v>286</v>
      </c>
      <c r="AF120" s="22">
        <f t="shared" si="474"/>
        <v>109</v>
      </c>
      <c r="AG120" s="22">
        <f t="shared" si="475"/>
        <v>177</v>
      </c>
      <c r="AH120" s="22">
        <f t="shared" si="476"/>
        <v>169</v>
      </c>
      <c r="AI120" s="22">
        <f t="shared" si="477"/>
        <v>144</v>
      </c>
      <c r="AJ120" s="31">
        <f t="shared" si="482"/>
        <v>0.2027972027972027</v>
      </c>
      <c r="AK120" s="31">
        <f t="shared" si="478"/>
        <v>-0.43119266055045868</v>
      </c>
      <c r="AL120" s="31">
        <f t="shared" si="478"/>
        <v>0.59322033898305082</v>
      </c>
      <c r="AM120" s="31">
        <f t="shared" si="479"/>
        <v>0.73372781065088755</v>
      </c>
      <c r="AN120" s="31">
        <f t="shared" si="480"/>
        <v>1.8680555555555554</v>
      </c>
      <c r="AO120" s="113">
        <f>'Agency North'!AP120+'Agency South'!AP120</f>
        <v>51</v>
      </c>
      <c r="AP120" s="113">
        <f>'Agency North'!AQ120+'Agency South'!AQ120</f>
        <v>89</v>
      </c>
      <c r="AQ120" s="113">
        <f>'Agency North'!AR120+'Agency South'!AR120</f>
        <v>40</v>
      </c>
      <c r="AR120" s="113">
        <f>'Agency North'!AS120+'Agency South'!AS120</f>
        <v>41</v>
      </c>
      <c r="AS120" s="113">
        <f>'Agency North'!AT120+'Agency South'!AT120</f>
        <v>33</v>
      </c>
      <c r="AT120" s="113">
        <f>'Agency North'!AU120+'Agency South'!AU120</f>
        <v>43</v>
      </c>
      <c r="AU120" s="113">
        <f>'Agency North'!AV120+'Agency South'!AV120</f>
        <v>0</v>
      </c>
      <c r="AV120" s="113">
        <f>'Agency North'!AW120+'Agency South'!AW120</f>
        <v>0</v>
      </c>
      <c r="AW120" s="113">
        <f>'Agency North'!AX120+'Agency South'!AX120</f>
        <v>0</v>
      </c>
      <c r="AX120" s="113">
        <f>'Agency North'!AY120+'Agency South'!AY120</f>
        <v>0</v>
      </c>
      <c r="AY120" s="113">
        <f>'Agency North'!AZ120+'Agency South'!AZ120</f>
        <v>0</v>
      </c>
      <c r="AZ120" s="113">
        <f>'Agency North'!BA120+'Agency South'!BA120</f>
        <v>0</v>
      </c>
      <c r="BA120" s="113">
        <f>SUM(AO120:INDEX(AO120:AQ120,IF($A$2&lt;3,$A$2,3)))</f>
        <v>180</v>
      </c>
      <c r="BB120" s="113">
        <f>SUM(AR120:INDEX(AR120:AT120,IF(AND($A$2&gt;3,A118&lt;7),$A$2-3,0)))</f>
        <v>117</v>
      </c>
      <c r="BC120" s="113">
        <f>SUM(AU120:INDEX(AU120:AW120,IF(AND($A$2&gt;6,$A$2&lt;10),$A$2-6,0)))</f>
        <v>0</v>
      </c>
      <c r="BD120" s="113">
        <f>SUM(AX120:INDEX(AX120:AZ120,IF($A$2&gt;9,$A$2-9,0)))</f>
        <v>0</v>
      </c>
      <c r="BE120" s="113">
        <f>SUM($AO120:INDEX(AO120:AZ120,$A$2))</f>
        <v>297</v>
      </c>
      <c r="BF120" s="122">
        <f t="shared" si="483"/>
        <v>4.25</v>
      </c>
      <c r="BG120" s="111">
        <f t="shared" si="481"/>
        <v>14.833333333333334</v>
      </c>
      <c r="BH120" s="111">
        <f t="shared" si="481"/>
        <v>0.90909090909090906</v>
      </c>
      <c r="BI120" s="111">
        <f t="shared" si="481"/>
        <v>0.77358490566037741</v>
      </c>
      <c r="BJ120" s="111">
        <f t="shared" si="481"/>
        <v>0.34375</v>
      </c>
      <c r="BK120" s="111">
        <f t="shared" si="481"/>
        <v>0.32330827067669171</v>
      </c>
      <c r="BL120" s="111">
        <f t="shared" si="481"/>
        <v>0</v>
      </c>
      <c r="BM120" s="111">
        <f t="shared" si="481"/>
        <v>0</v>
      </c>
      <c r="BN120" s="111">
        <f t="shared" si="481"/>
        <v>0</v>
      </c>
      <c r="BO120" s="111">
        <f t="shared" si="481"/>
        <v>0</v>
      </c>
      <c r="BP120" s="111">
        <f t="shared" si="481"/>
        <v>0</v>
      </c>
      <c r="BQ120" s="111">
        <f t="shared" si="481"/>
        <v>0</v>
      </c>
      <c r="BR120" s="111">
        <f>IFERROR(BA120/SUM(N120:INDEX(N120:P120,IF($A$2&lt;3,$A$2,3))),0)</f>
        <v>2.903225806451613</v>
      </c>
      <c r="BS120" s="111">
        <f>IFERROR(BB120/SUM(Q120:INDEX(Q120:S120,IF($A$2&lt;7,$A$2-3,3))),0)</f>
        <v>0.41489361702127658</v>
      </c>
      <c r="BT120" s="111">
        <f>IFERROR(BC120/SUM(T120:INDEX(T120:V120,IF($A$2&lt;3,$A$2,3))),0)</f>
        <v>0</v>
      </c>
      <c r="BU120" s="111">
        <f>IFERROR(BD120/SUM(W120:INDEX(W120:Y120,IF($A$2&lt;3,$A$2,3))),0)</f>
        <v>0</v>
      </c>
      <c r="BV120" s="111">
        <f t="shared" si="484"/>
        <v>0.86337209302325579</v>
      </c>
    </row>
    <row r="121" spans="1:77" s="20" customFormat="1" x14ac:dyDescent="0.25">
      <c r="A121" t="s">
        <v>36</v>
      </c>
      <c r="B121" s="6">
        <f>'Agency North'!C121+'Agency South'!C121</f>
        <v>12</v>
      </c>
      <c r="C121" s="6">
        <f>'Agency North'!D121+'Agency South'!D121</f>
        <v>2</v>
      </c>
      <c r="D121" s="6">
        <f>'Agency North'!E121+'Agency South'!E121</f>
        <v>11</v>
      </c>
      <c r="E121" s="6">
        <f>'Agency North'!F121+'Agency South'!F121</f>
        <v>27</v>
      </c>
      <c r="F121" s="6">
        <f>'Agency North'!G121+'Agency South'!G121</f>
        <v>10</v>
      </c>
      <c r="G121" s="6">
        <f>'Agency North'!H121+'Agency South'!H121</f>
        <v>18</v>
      </c>
      <c r="H121" s="6">
        <f>'Agency North'!I121+'Agency South'!I121</f>
        <v>13</v>
      </c>
      <c r="I121" s="6">
        <f>'Agency North'!J121+'Agency South'!J121</f>
        <v>10</v>
      </c>
      <c r="J121" s="6">
        <f>'Agency North'!K121+'Agency South'!K121</f>
        <v>19</v>
      </c>
      <c r="K121" s="6">
        <f>'Agency North'!L121+'Agency South'!L121</f>
        <v>8</v>
      </c>
      <c r="L121" s="6">
        <f>'Agency North'!M121+'Agency South'!M121</f>
        <v>8</v>
      </c>
      <c r="M121" s="6">
        <f>'Agency North'!N121+'Agency South'!N121</f>
        <v>11</v>
      </c>
      <c r="N121" s="6">
        <f>'Agency North'!O121+'Agency South'!O121</f>
        <v>1</v>
      </c>
      <c r="O121" s="6">
        <f>'Agency North'!P121+'Agency South'!P121</f>
        <v>1</v>
      </c>
      <c r="P121" s="6">
        <f>'Agency North'!Q121+'Agency South'!Q121</f>
        <v>15</v>
      </c>
      <c r="Q121" s="6">
        <f>'Agency North'!R121+'Agency South'!R121</f>
        <v>17</v>
      </c>
      <c r="R121" s="6">
        <f>'Agency North'!S121+'Agency South'!S121</f>
        <v>23</v>
      </c>
      <c r="S121" s="6">
        <f>'Agency North'!T121+'Agency South'!T121</f>
        <v>31</v>
      </c>
      <c r="T121" s="6">
        <f>'Agency North'!U121+'Agency South'!U121</f>
        <v>14</v>
      </c>
      <c r="U121" s="6">
        <f>'Agency North'!V121+'Agency South'!V121</f>
        <v>18</v>
      </c>
      <c r="V121" s="6">
        <f>'Agency North'!W121+'Agency South'!W121</f>
        <v>40</v>
      </c>
      <c r="W121" s="6">
        <f>'Agency North'!X121+'Agency South'!X121</f>
        <v>26</v>
      </c>
      <c r="X121" s="6">
        <f>'Agency North'!Y121+'Agency South'!Y121</f>
        <v>38</v>
      </c>
      <c r="Y121" s="6">
        <f>'Agency North'!Z121+'Agency South'!Z121</f>
        <v>29</v>
      </c>
      <c r="Z121" s="22">
        <f>SUM(N121:INDEX(N121:Y121,$A$2))</f>
        <v>88</v>
      </c>
      <c r="AA121" s="22">
        <f t="shared" si="470"/>
        <v>17</v>
      </c>
      <c r="AB121" s="22">
        <f t="shared" si="471"/>
        <v>71</v>
      </c>
      <c r="AC121" s="22">
        <f t="shared" si="472"/>
        <v>72</v>
      </c>
      <c r="AD121" s="22">
        <f t="shared" si="473"/>
        <v>93</v>
      </c>
      <c r="AE121" s="22">
        <f>SUM(B121                                                               : INDEX(B121:M121,$A$2))</f>
        <v>80</v>
      </c>
      <c r="AF121" s="22">
        <f t="shared" si="474"/>
        <v>25</v>
      </c>
      <c r="AG121" s="22">
        <f t="shared" si="475"/>
        <v>55</v>
      </c>
      <c r="AH121" s="22">
        <f t="shared" si="476"/>
        <v>42</v>
      </c>
      <c r="AI121" s="22">
        <f t="shared" si="477"/>
        <v>27</v>
      </c>
      <c r="AJ121" s="31">
        <f t="shared" si="482"/>
        <v>0.10000000000000009</v>
      </c>
      <c r="AK121" s="31">
        <f t="shared" si="478"/>
        <v>-0.31999999999999995</v>
      </c>
      <c r="AL121" s="31">
        <f t="shared" si="478"/>
        <v>0.29090909090909101</v>
      </c>
      <c r="AM121" s="31">
        <f t="shared" si="479"/>
        <v>0.71428571428571419</v>
      </c>
      <c r="AN121" s="31">
        <f t="shared" si="480"/>
        <v>2.4444444444444446</v>
      </c>
      <c r="AO121" s="113">
        <f>'Agency North'!AP121+'Agency South'!AP121</f>
        <v>20</v>
      </c>
      <c r="AP121" s="113">
        <f>'Agency North'!AQ121+'Agency South'!AQ121</f>
        <v>25</v>
      </c>
      <c r="AQ121" s="113">
        <f>'Agency North'!AR121+'Agency South'!AR121</f>
        <v>15</v>
      </c>
      <c r="AR121" s="113">
        <f>'Agency North'!AS121+'Agency South'!AS121</f>
        <v>7</v>
      </c>
      <c r="AS121" s="113">
        <f>'Agency North'!AT121+'Agency South'!AT121</f>
        <v>13</v>
      </c>
      <c r="AT121" s="113">
        <f>'Agency North'!AU121+'Agency South'!AU121</f>
        <v>5</v>
      </c>
      <c r="AU121" s="113">
        <f>'Agency North'!AV121+'Agency South'!AV121</f>
        <v>0</v>
      </c>
      <c r="AV121" s="113">
        <f>'Agency North'!AW121+'Agency South'!AW121</f>
        <v>0</v>
      </c>
      <c r="AW121" s="113">
        <f>'Agency North'!AX121+'Agency South'!AX121</f>
        <v>0</v>
      </c>
      <c r="AX121" s="113">
        <f>'Agency North'!AY121+'Agency South'!AY121</f>
        <v>0</v>
      </c>
      <c r="AY121" s="113">
        <f>'Agency North'!AZ121+'Agency South'!AZ121</f>
        <v>0</v>
      </c>
      <c r="AZ121" s="113">
        <f>'Agency North'!BA121+'Agency South'!BA121</f>
        <v>0</v>
      </c>
      <c r="BA121" s="113">
        <f>SUM(AO121:INDEX(AO121:AQ121,IF($A$2&lt;3,$A$2,3)))</f>
        <v>60</v>
      </c>
      <c r="BB121" s="113">
        <f>SUM(AR121:INDEX(AR121:AT121,IF(AND($A$2&gt;3,A119&lt;7),$A$2-3,0)))</f>
        <v>25</v>
      </c>
      <c r="BC121" s="113">
        <f>SUM(AU121:INDEX(AU121:AW121,IF(AND($A$2&gt;6,$A$2&lt;10),$A$2-6,0)))</f>
        <v>0</v>
      </c>
      <c r="BD121" s="113">
        <f>SUM(AX121:INDEX(AX121:AZ121,IF($A$2&gt;9,$A$2-9,0)))</f>
        <v>0</v>
      </c>
      <c r="BE121" s="113">
        <f>SUM($AO121:INDEX(AO121:AZ121,$A$2))</f>
        <v>85</v>
      </c>
      <c r="BF121" s="122">
        <f t="shared" si="483"/>
        <v>20</v>
      </c>
      <c r="BG121" s="111">
        <f t="shared" si="481"/>
        <v>25</v>
      </c>
      <c r="BH121" s="111">
        <f t="shared" si="481"/>
        <v>1</v>
      </c>
      <c r="BI121" s="111">
        <f t="shared" si="481"/>
        <v>0.41176470588235292</v>
      </c>
      <c r="BJ121" s="111">
        <f t="shared" si="481"/>
        <v>0.56521739130434778</v>
      </c>
      <c r="BK121" s="111">
        <f t="shared" si="481"/>
        <v>0.16129032258064516</v>
      </c>
      <c r="BL121" s="111">
        <f t="shared" si="481"/>
        <v>0</v>
      </c>
      <c r="BM121" s="111">
        <f t="shared" si="481"/>
        <v>0</v>
      </c>
      <c r="BN121" s="111">
        <f t="shared" si="481"/>
        <v>0</v>
      </c>
      <c r="BO121" s="111">
        <f t="shared" si="481"/>
        <v>0</v>
      </c>
      <c r="BP121" s="111">
        <f t="shared" si="481"/>
        <v>0</v>
      </c>
      <c r="BQ121" s="111">
        <f t="shared" si="481"/>
        <v>0</v>
      </c>
      <c r="BR121" s="111">
        <f>IFERROR(BA121/SUM(N121:INDEX(N121:P121,IF($A$2&lt;3,$A$2,3))),0)</f>
        <v>3.5294117647058822</v>
      </c>
      <c r="BS121" s="111">
        <f>IFERROR(BB121/SUM(Q121:INDEX(Q121:S121,IF($A$2&lt;7,$A$2-3,3))),0)</f>
        <v>0.352112676056338</v>
      </c>
      <c r="BT121" s="111">
        <f>IFERROR(BC121/SUM(T121:INDEX(T121:V121,IF($A$2&lt;3,$A$2,3))),0)</f>
        <v>0</v>
      </c>
      <c r="BU121" s="111">
        <f>IFERROR(BD121/SUM(W121:INDEX(W121:Y121,IF($A$2&lt;3,$A$2,3))),0)</f>
        <v>0</v>
      </c>
      <c r="BV121" s="111">
        <f t="shared" si="484"/>
        <v>0.96590909090909094</v>
      </c>
    </row>
    <row r="122" spans="1:77" s="20" customFormat="1" x14ac:dyDescent="0.25">
      <c r="A122" t="s">
        <v>37</v>
      </c>
      <c r="B122" s="6">
        <f>'Agency North'!C122+'Agency South'!C122</f>
        <v>8</v>
      </c>
      <c r="C122" s="6">
        <f>'Agency North'!D122+'Agency South'!D122</f>
        <v>2</v>
      </c>
      <c r="D122" s="6">
        <f>'Agency North'!E122+'Agency South'!E122</f>
        <v>7</v>
      </c>
      <c r="E122" s="6">
        <f>'Agency North'!F122+'Agency South'!F122</f>
        <v>6</v>
      </c>
      <c r="F122" s="6">
        <f>'Agency North'!G122+'Agency South'!G122</f>
        <v>3</v>
      </c>
      <c r="G122" s="6">
        <f>'Agency North'!H122+'Agency South'!H122</f>
        <v>3</v>
      </c>
      <c r="H122" s="6">
        <f>'Agency North'!I122+'Agency South'!I122</f>
        <v>2</v>
      </c>
      <c r="I122" s="6">
        <f>'Agency North'!J122+'Agency South'!J122</f>
        <v>2</v>
      </c>
      <c r="J122" s="6">
        <f>'Agency North'!K122+'Agency South'!K122</f>
        <v>5</v>
      </c>
      <c r="K122" s="6">
        <f>'Agency North'!L122+'Agency South'!L122</f>
        <v>2</v>
      </c>
      <c r="L122" s="6">
        <f>'Agency North'!M122+'Agency South'!M122</f>
        <v>2</v>
      </c>
      <c r="M122" s="6">
        <f>'Agency North'!N122+'Agency South'!N122</f>
        <v>1</v>
      </c>
      <c r="N122" s="6">
        <f>'Agency North'!O122+'Agency South'!O122</f>
        <v>1</v>
      </c>
      <c r="O122" s="6">
        <f>'Agency North'!P122+'Agency South'!P122</f>
        <v>1</v>
      </c>
      <c r="P122" s="6">
        <f>'Agency North'!Q122+'Agency South'!Q122</f>
        <v>3</v>
      </c>
      <c r="Q122" s="6">
        <f>'Agency North'!R122+'Agency South'!R122</f>
        <v>2</v>
      </c>
      <c r="R122" s="6">
        <f>'Agency North'!S122+'Agency South'!S122</f>
        <v>8</v>
      </c>
      <c r="S122" s="6">
        <f>'Agency North'!T122+'Agency South'!T122</f>
        <v>9</v>
      </c>
      <c r="T122" s="6">
        <f>'Agency North'!U122+'Agency South'!U122</f>
        <v>5</v>
      </c>
      <c r="U122" s="6">
        <f>'Agency North'!V122+'Agency South'!V122</f>
        <v>5</v>
      </c>
      <c r="V122" s="6">
        <f>'Agency North'!W122+'Agency South'!W122</f>
        <v>16</v>
      </c>
      <c r="W122" s="6">
        <f>'Agency North'!X122+'Agency South'!X122</f>
        <v>14</v>
      </c>
      <c r="X122" s="6">
        <f>'Agency North'!Y122+'Agency South'!Y122</f>
        <v>10</v>
      </c>
      <c r="Y122" s="6">
        <f>'Agency North'!Z122+'Agency South'!Z122</f>
        <v>4</v>
      </c>
      <c r="Z122" s="22">
        <f>SUM(N122:INDEX(N122:Y122,$A$2))</f>
        <v>24</v>
      </c>
      <c r="AA122" s="22">
        <f t="shared" si="470"/>
        <v>5</v>
      </c>
      <c r="AB122" s="22">
        <f t="shared" si="471"/>
        <v>19</v>
      </c>
      <c r="AC122" s="22">
        <f t="shared" si="472"/>
        <v>26</v>
      </c>
      <c r="AD122" s="22">
        <f t="shared" si="473"/>
        <v>28</v>
      </c>
      <c r="AE122" s="22">
        <f>SUM(B122                                                               : INDEX(B122:M122,$A$2))</f>
        <v>29</v>
      </c>
      <c r="AF122" s="22">
        <f t="shared" si="474"/>
        <v>17</v>
      </c>
      <c r="AG122" s="22">
        <f t="shared" si="475"/>
        <v>12</v>
      </c>
      <c r="AH122" s="22">
        <f t="shared" si="476"/>
        <v>9</v>
      </c>
      <c r="AI122" s="22">
        <f t="shared" si="477"/>
        <v>5</v>
      </c>
      <c r="AJ122" s="31">
        <f t="shared" si="482"/>
        <v>-0.17241379310344829</v>
      </c>
      <c r="AK122" s="31">
        <f t="shared" si="478"/>
        <v>-0.70588235294117641</v>
      </c>
      <c r="AL122" s="31">
        <f t="shared" si="478"/>
        <v>0.58333333333333326</v>
      </c>
      <c r="AM122" s="31">
        <f t="shared" si="479"/>
        <v>1.8888888888888888</v>
      </c>
      <c r="AN122" s="31">
        <f t="shared" si="480"/>
        <v>4.5999999999999996</v>
      </c>
      <c r="AO122" s="113">
        <f>'Agency North'!AP122+'Agency South'!AP122</f>
        <v>4</v>
      </c>
      <c r="AP122" s="113">
        <f>'Agency North'!AQ122+'Agency South'!AQ122</f>
        <v>11</v>
      </c>
      <c r="AQ122" s="113">
        <f>'Agency North'!AR122+'Agency South'!AR122</f>
        <v>3</v>
      </c>
      <c r="AR122" s="113">
        <f>'Agency North'!AS122+'Agency South'!AS122</f>
        <v>5</v>
      </c>
      <c r="AS122" s="113">
        <f>'Agency North'!AT122+'Agency South'!AT122</f>
        <v>6</v>
      </c>
      <c r="AT122" s="113">
        <f>'Agency North'!AU122+'Agency South'!AU122</f>
        <v>3</v>
      </c>
      <c r="AU122" s="113">
        <f>'Agency North'!AV122+'Agency South'!AV122</f>
        <v>0</v>
      </c>
      <c r="AV122" s="113">
        <f>'Agency North'!AW122+'Agency South'!AW122</f>
        <v>0</v>
      </c>
      <c r="AW122" s="113">
        <f>'Agency North'!AX122+'Agency South'!AX122</f>
        <v>0</v>
      </c>
      <c r="AX122" s="113">
        <f>'Agency North'!AY122+'Agency South'!AY122</f>
        <v>0</v>
      </c>
      <c r="AY122" s="113">
        <f>'Agency North'!AZ122+'Agency South'!AZ122</f>
        <v>0</v>
      </c>
      <c r="AZ122" s="113">
        <f>'Agency North'!BA122+'Agency South'!BA122</f>
        <v>0</v>
      </c>
      <c r="BA122" s="113">
        <f>SUM(AO122:INDEX(AO122:AQ122,IF($A$2&lt;3,$A$2,3)))</f>
        <v>18</v>
      </c>
      <c r="BB122" s="113">
        <f>SUM(AR122:INDEX(AR122:AT122,IF(AND($A$2&gt;3,A120&lt;7),$A$2-3,0)))</f>
        <v>14</v>
      </c>
      <c r="BC122" s="113">
        <f>SUM(AU122:INDEX(AU122:AW122,IF(AND($A$2&gt;6,$A$2&lt;10),$A$2-6,0)))</f>
        <v>0</v>
      </c>
      <c r="BD122" s="113">
        <f>SUM(AX122:INDEX(AX122:AZ122,IF($A$2&gt;9,$A$2-9,0)))</f>
        <v>0</v>
      </c>
      <c r="BE122" s="113">
        <f>SUM($AO122:INDEX(AO122:AZ122,$A$2))</f>
        <v>32</v>
      </c>
      <c r="BF122" s="122">
        <f t="shared" si="483"/>
        <v>4</v>
      </c>
      <c r="BG122" s="111">
        <f t="shared" si="481"/>
        <v>11</v>
      </c>
      <c r="BH122" s="111">
        <f t="shared" si="481"/>
        <v>1</v>
      </c>
      <c r="BI122" s="111">
        <f t="shared" si="481"/>
        <v>2.5</v>
      </c>
      <c r="BJ122" s="111">
        <f t="shared" si="481"/>
        <v>0.75</v>
      </c>
      <c r="BK122" s="111">
        <f t="shared" si="481"/>
        <v>0.33333333333333331</v>
      </c>
      <c r="BL122" s="111">
        <f t="shared" si="481"/>
        <v>0</v>
      </c>
      <c r="BM122" s="111">
        <f t="shared" si="481"/>
        <v>0</v>
      </c>
      <c r="BN122" s="111">
        <f t="shared" si="481"/>
        <v>0</v>
      </c>
      <c r="BO122" s="111">
        <f t="shared" si="481"/>
        <v>0</v>
      </c>
      <c r="BP122" s="111">
        <f t="shared" si="481"/>
        <v>0</v>
      </c>
      <c r="BQ122" s="111">
        <f t="shared" si="481"/>
        <v>0</v>
      </c>
      <c r="BR122" s="111">
        <f>IFERROR(BA122/SUM(N122:INDEX(N122:P122,IF($A$2&lt;3,$A$2,3))),0)</f>
        <v>3.6</v>
      </c>
      <c r="BS122" s="111">
        <f>IFERROR(BB122/SUM(Q122:INDEX(Q122:S122,IF($A$2&lt;7,$A$2-3,3))),0)</f>
        <v>0.73684210526315785</v>
      </c>
      <c r="BT122" s="111">
        <f>IFERROR(BC122/SUM(T122:INDEX(T122:V122,IF($A$2&lt;3,$A$2,3))),0)</f>
        <v>0</v>
      </c>
      <c r="BU122" s="111">
        <f>IFERROR(BD122/SUM(W122:INDEX(W122:Y122,IF($A$2&lt;3,$A$2,3))),0)</f>
        <v>0</v>
      </c>
      <c r="BV122" s="111">
        <f t="shared" si="484"/>
        <v>1.3333333333333333</v>
      </c>
    </row>
    <row r="123" spans="1:77" s="20" customFormat="1" x14ac:dyDescent="0.25">
      <c r="A123" t="s">
        <v>38</v>
      </c>
      <c r="B123" s="6">
        <f>'Agency North'!C123+'Agency South'!C123</f>
        <v>0</v>
      </c>
      <c r="C123" s="6">
        <f>'Agency North'!D123+'Agency South'!D123</f>
        <v>1</v>
      </c>
      <c r="D123" s="6">
        <f>'Agency North'!E123+'Agency South'!E123</f>
        <v>0</v>
      </c>
      <c r="E123" s="6">
        <f>'Agency North'!F123+'Agency South'!F123</f>
        <v>4</v>
      </c>
      <c r="F123" s="6">
        <f>'Agency North'!G123+'Agency South'!G123</f>
        <v>2</v>
      </c>
      <c r="G123" s="6">
        <f>'Agency North'!H123+'Agency South'!H123</f>
        <v>1</v>
      </c>
      <c r="H123" s="6">
        <f>'Agency North'!I123+'Agency South'!I123</f>
        <v>2</v>
      </c>
      <c r="I123" s="6">
        <f>'Agency North'!J123+'Agency South'!J123</f>
        <v>1</v>
      </c>
      <c r="J123" s="6">
        <f>'Agency North'!K123+'Agency South'!K123</f>
        <v>3</v>
      </c>
      <c r="K123" s="6">
        <f>'Agency North'!L123+'Agency South'!L123</f>
        <v>2</v>
      </c>
      <c r="L123" s="6">
        <f>'Agency North'!M123+'Agency South'!M123</f>
        <v>0</v>
      </c>
      <c r="M123" s="6">
        <f>'Agency North'!N123+'Agency South'!N123</f>
        <v>1</v>
      </c>
      <c r="N123" s="6">
        <f>'Agency North'!O123+'Agency South'!O123</f>
        <v>0</v>
      </c>
      <c r="O123" s="6">
        <f>'Agency North'!P123+'Agency South'!P123</f>
        <v>1</v>
      </c>
      <c r="P123" s="6">
        <f>'Agency North'!Q123+'Agency South'!Q123</f>
        <v>4</v>
      </c>
      <c r="Q123" s="6">
        <f>'Agency North'!R123+'Agency South'!R123</f>
        <v>3</v>
      </c>
      <c r="R123" s="6">
        <f>'Agency North'!S123+'Agency South'!S123</f>
        <v>3</v>
      </c>
      <c r="S123" s="6">
        <f>'Agency North'!T123+'Agency South'!T123</f>
        <v>7</v>
      </c>
      <c r="T123" s="6">
        <f>'Agency North'!U123+'Agency South'!U123</f>
        <v>3</v>
      </c>
      <c r="U123" s="6">
        <f>'Agency North'!V123+'Agency South'!V123</f>
        <v>4</v>
      </c>
      <c r="V123" s="6">
        <f>'Agency North'!W123+'Agency South'!W123</f>
        <v>9</v>
      </c>
      <c r="W123" s="6">
        <f>'Agency North'!X123+'Agency South'!X123</f>
        <v>5</v>
      </c>
      <c r="X123" s="6">
        <f>'Agency North'!Y123+'Agency South'!Y123</f>
        <v>5</v>
      </c>
      <c r="Y123" s="6">
        <f>'Agency North'!Z123+'Agency South'!Z123</f>
        <v>4</v>
      </c>
      <c r="Z123" s="22">
        <f>SUM(N123:INDEX(N123:Y123,$A$2))</f>
        <v>18</v>
      </c>
      <c r="AA123" s="22">
        <f t="shared" si="470"/>
        <v>5</v>
      </c>
      <c r="AB123" s="22">
        <f t="shared" si="471"/>
        <v>13</v>
      </c>
      <c r="AC123" s="22">
        <f t="shared" si="472"/>
        <v>16</v>
      </c>
      <c r="AD123" s="22">
        <f t="shared" si="473"/>
        <v>14</v>
      </c>
      <c r="AE123" s="22">
        <f>SUM(B123                                                               : INDEX(B123:M123,$A$2))</f>
        <v>8</v>
      </c>
      <c r="AF123" s="22">
        <f t="shared" si="474"/>
        <v>1</v>
      </c>
      <c r="AG123" s="22">
        <f t="shared" si="475"/>
        <v>7</v>
      </c>
      <c r="AH123" s="22">
        <f t="shared" si="476"/>
        <v>6</v>
      </c>
      <c r="AI123" s="22">
        <f t="shared" si="477"/>
        <v>3</v>
      </c>
      <c r="AJ123" s="31">
        <f>IFERROR(Z123/AE123-1,0)</f>
        <v>1.25</v>
      </c>
      <c r="AK123" s="31">
        <f t="shared" si="478"/>
        <v>4</v>
      </c>
      <c r="AL123" s="31">
        <f t="shared" si="478"/>
        <v>0.85714285714285721</v>
      </c>
      <c r="AM123" s="31">
        <f t="shared" si="479"/>
        <v>1.6666666666666665</v>
      </c>
      <c r="AN123" s="31">
        <f t="shared" si="480"/>
        <v>3.666666666666667</v>
      </c>
      <c r="AO123" s="113">
        <f>'Agency North'!AP123+'Agency South'!AP123</f>
        <v>3</v>
      </c>
      <c r="AP123" s="113">
        <f>'Agency North'!AQ123+'Agency South'!AQ123</f>
        <v>6</v>
      </c>
      <c r="AQ123" s="113">
        <f>'Agency North'!AR123+'Agency South'!AR123</f>
        <v>0</v>
      </c>
      <c r="AR123" s="113">
        <f>'Agency North'!AS123+'Agency South'!AS123</f>
        <v>4</v>
      </c>
      <c r="AS123" s="113">
        <f>'Agency North'!AT123+'Agency South'!AT123</f>
        <v>2</v>
      </c>
      <c r="AT123" s="113">
        <f>'Agency North'!AU123+'Agency South'!AU123</f>
        <v>2</v>
      </c>
      <c r="AU123" s="113">
        <f>'Agency North'!AV123+'Agency South'!AV123</f>
        <v>0</v>
      </c>
      <c r="AV123" s="113">
        <f>'Agency North'!AW123+'Agency South'!AW123</f>
        <v>0</v>
      </c>
      <c r="AW123" s="113">
        <f>'Agency North'!AX123+'Agency South'!AX123</f>
        <v>0</v>
      </c>
      <c r="AX123" s="113">
        <f>'Agency North'!AY123+'Agency South'!AY123</f>
        <v>0</v>
      </c>
      <c r="AY123" s="113">
        <f>'Agency North'!AZ123+'Agency South'!AZ123</f>
        <v>0</v>
      </c>
      <c r="AZ123" s="113">
        <f>'Agency North'!BA123+'Agency South'!BA123</f>
        <v>0</v>
      </c>
      <c r="BA123" s="113">
        <f>SUM(AO123:INDEX(AO123:AQ123,IF($A$2&lt;3,$A$2,3)))</f>
        <v>9</v>
      </c>
      <c r="BB123" s="113">
        <f>SUM(AR123:INDEX(AR123:AT123,IF(AND($A$2&gt;3,A121&lt;7),$A$2-3,0)))</f>
        <v>8</v>
      </c>
      <c r="BC123" s="113">
        <f>SUM(AU123:INDEX(AU123:AW123,IF(AND($A$2&gt;6,$A$2&lt;10),$A$2-6,0)))</f>
        <v>0</v>
      </c>
      <c r="BD123" s="113">
        <f>SUM(AX123:INDEX(AX123:AZ123,IF($A$2&gt;9,$A$2-9,0)))</f>
        <v>0</v>
      </c>
      <c r="BE123" s="113">
        <f>SUM($AO123:INDEX(AO123:AZ123,$A$2))</f>
        <v>17</v>
      </c>
      <c r="BF123" s="122">
        <f t="shared" si="483"/>
        <v>0</v>
      </c>
      <c r="BG123" s="111">
        <f t="shared" si="481"/>
        <v>6</v>
      </c>
      <c r="BH123" s="111">
        <f t="shared" si="481"/>
        <v>0</v>
      </c>
      <c r="BI123" s="111">
        <f t="shared" si="481"/>
        <v>1.3333333333333333</v>
      </c>
      <c r="BJ123" s="111">
        <f t="shared" si="481"/>
        <v>0.66666666666666663</v>
      </c>
      <c r="BK123" s="111">
        <f t="shared" si="481"/>
        <v>0.2857142857142857</v>
      </c>
      <c r="BL123" s="111">
        <f t="shared" si="481"/>
        <v>0</v>
      </c>
      <c r="BM123" s="111">
        <f t="shared" si="481"/>
        <v>0</v>
      </c>
      <c r="BN123" s="111">
        <f t="shared" si="481"/>
        <v>0</v>
      </c>
      <c r="BO123" s="111">
        <f t="shared" si="481"/>
        <v>0</v>
      </c>
      <c r="BP123" s="111">
        <f t="shared" si="481"/>
        <v>0</v>
      </c>
      <c r="BQ123" s="111">
        <f t="shared" si="481"/>
        <v>0</v>
      </c>
      <c r="BR123" s="111">
        <f>IFERROR(BA123/SUM(N123:INDEX(N123:P123,IF($A$2&lt;3,$A$2,3))),0)</f>
        <v>1.8</v>
      </c>
      <c r="BS123" s="111">
        <f>IFERROR(BB123/SUM(Q123:INDEX(Q123:S123,IF($A$2&lt;7,$A$2-3,3))),0)</f>
        <v>0.61538461538461542</v>
      </c>
      <c r="BT123" s="111">
        <f>IFERROR(BC123/SUM(T123:INDEX(T123:V123,IF($A$2&lt;3,$A$2,3))),0)</f>
        <v>0</v>
      </c>
      <c r="BU123" s="111">
        <f>IFERROR(BD123/SUM(W123:INDEX(W123:Y123,IF($A$2&lt;3,$A$2,3))),0)</f>
        <v>0</v>
      </c>
      <c r="BV123" s="111">
        <f t="shared" si="484"/>
        <v>0.94444444444444442</v>
      </c>
    </row>
    <row r="124" spans="1:77" s="20" customFormat="1" x14ac:dyDescent="0.25">
      <c r="A124" s="1" t="s">
        <v>3</v>
      </c>
      <c r="B124" s="7">
        <f>SUM(B118:B123)</f>
        <v>440</v>
      </c>
      <c r="C124" s="7">
        <f t="shared" ref="C124:AD124" si="485">SUM(C118:C123)</f>
        <v>216</v>
      </c>
      <c r="D124" s="7">
        <f t="shared" si="485"/>
        <v>460</v>
      </c>
      <c r="E124" s="7">
        <f t="shared" si="485"/>
        <v>591</v>
      </c>
      <c r="F124" s="7">
        <f t="shared" si="485"/>
        <v>474</v>
      </c>
      <c r="G124" s="7">
        <f t="shared" si="485"/>
        <v>506</v>
      </c>
      <c r="H124" s="7">
        <f t="shared" si="485"/>
        <v>507</v>
      </c>
      <c r="I124" s="7">
        <f t="shared" si="485"/>
        <v>491</v>
      </c>
      <c r="J124" s="7">
        <f t="shared" si="485"/>
        <v>577</v>
      </c>
      <c r="K124" s="7">
        <f t="shared" si="485"/>
        <v>467</v>
      </c>
      <c r="L124" s="7">
        <f t="shared" si="485"/>
        <v>813</v>
      </c>
      <c r="M124" s="7">
        <f t="shared" si="485"/>
        <v>601</v>
      </c>
      <c r="N124" s="7">
        <f t="shared" si="485"/>
        <v>205</v>
      </c>
      <c r="O124" s="7">
        <f t="shared" si="485"/>
        <v>197</v>
      </c>
      <c r="P124" s="7">
        <f t="shared" si="485"/>
        <v>693</v>
      </c>
      <c r="Q124" s="7">
        <f t="shared" si="485"/>
        <v>556</v>
      </c>
      <c r="R124" s="7">
        <f t="shared" si="485"/>
        <v>755</v>
      </c>
      <c r="S124" s="7">
        <f t="shared" si="485"/>
        <v>1307</v>
      </c>
      <c r="T124" s="7">
        <f>SUM(T118:T123)</f>
        <v>929</v>
      </c>
      <c r="U124" s="7">
        <f t="shared" si="485"/>
        <v>1061</v>
      </c>
      <c r="V124" s="7">
        <f t="shared" si="485"/>
        <v>1275</v>
      </c>
      <c r="W124" s="7">
        <f t="shared" si="485"/>
        <v>1190</v>
      </c>
      <c r="X124" s="7">
        <f t="shared" si="485"/>
        <v>1319</v>
      </c>
      <c r="Y124" s="7">
        <f t="shared" si="485"/>
        <v>1507</v>
      </c>
      <c r="Z124" s="7">
        <f>SUM(N124:INDEX(N124:Y124,$A$2))</f>
        <v>3713</v>
      </c>
      <c r="AA124" s="7">
        <f t="shared" si="485"/>
        <v>1095</v>
      </c>
      <c r="AB124" s="7">
        <f t="shared" si="485"/>
        <v>2618</v>
      </c>
      <c r="AC124" s="7">
        <f t="shared" si="485"/>
        <v>3265</v>
      </c>
      <c r="AD124" s="7">
        <f t="shared" si="485"/>
        <v>4016</v>
      </c>
      <c r="AE124" s="7">
        <f>SUM(B124                                                               : INDEX(B124:M124,$A$2))</f>
        <v>2687</v>
      </c>
      <c r="AF124" s="7">
        <f t="shared" si="474"/>
        <v>1116</v>
      </c>
      <c r="AG124" s="7">
        <f t="shared" si="475"/>
        <v>1571</v>
      </c>
      <c r="AH124" s="7">
        <f t="shared" si="476"/>
        <v>1575</v>
      </c>
      <c r="AI124" s="7">
        <f t="shared" si="477"/>
        <v>1881</v>
      </c>
      <c r="AJ124" s="32">
        <f t="shared" si="482"/>
        <v>0.38183848157796807</v>
      </c>
      <c r="AK124" s="32">
        <f t="shared" si="478"/>
        <v>-1.8817204301075252E-2</v>
      </c>
      <c r="AL124" s="32">
        <f t="shared" si="478"/>
        <v>0.66645448758752379</v>
      </c>
      <c r="AM124" s="32">
        <f t="shared" si="479"/>
        <v>1.0730158730158732</v>
      </c>
      <c r="AN124" s="32">
        <f t="shared" si="480"/>
        <v>1.1350345560871875</v>
      </c>
      <c r="AO124" s="113">
        <f t="shared" ref="AO124:BA124" si="486">SUM(AO118:AO123)</f>
        <v>509</v>
      </c>
      <c r="AP124" s="113">
        <f t="shared" si="486"/>
        <v>1052</v>
      </c>
      <c r="AQ124" s="113">
        <f t="shared" si="486"/>
        <v>1209</v>
      </c>
      <c r="AR124" s="113">
        <f t="shared" si="486"/>
        <v>962</v>
      </c>
      <c r="AS124" s="113">
        <f t="shared" si="486"/>
        <v>953</v>
      </c>
      <c r="AT124" s="113">
        <f t="shared" si="486"/>
        <v>1739</v>
      </c>
      <c r="AU124" s="113">
        <f t="shared" si="486"/>
        <v>0</v>
      </c>
      <c r="AV124" s="113">
        <f t="shared" si="486"/>
        <v>0</v>
      </c>
      <c r="AW124" s="113">
        <f t="shared" si="486"/>
        <v>0</v>
      </c>
      <c r="AX124" s="113">
        <f t="shared" si="486"/>
        <v>0</v>
      </c>
      <c r="AY124" s="113">
        <f t="shared" si="486"/>
        <v>0</v>
      </c>
      <c r="AZ124" s="113">
        <f t="shared" si="486"/>
        <v>0</v>
      </c>
      <c r="BA124" s="117">
        <f t="shared" si="486"/>
        <v>2770</v>
      </c>
      <c r="BB124" s="117">
        <f>SUM(AR124:INDEX(AR124:AT124,IF(AND($A$2&gt;3,A122&lt;7),$A$2-3,0)))</f>
        <v>3654</v>
      </c>
      <c r="BC124" s="117">
        <f>SUM(AU124:INDEX(AU124:AW124,IF(AND($A$2&gt;6,$A$2&lt;10),$A$2-6,0)))</f>
        <v>0</v>
      </c>
      <c r="BD124" s="117">
        <f>SUM(AX124:INDEX(AX124:AZ124,IF($A$2&gt;9,$A$2-9,0)))</f>
        <v>0</v>
      </c>
      <c r="BE124" s="117">
        <f>SUM($AO124:INDEX(AO124:AZ124,$A$2))</f>
        <v>6424</v>
      </c>
      <c r="BF124" s="123">
        <f t="shared" ref="BF124" si="487">AO124/N124</f>
        <v>2.4829268292682927</v>
      </c>
      <c r="BG124" s="118">
        <f t="shared" ref="BG124" si="488">AP124/O124</f>
        <v>5.3401015228426392</v>
      </c>
      <c r="BH124" s="118">
        <f t="shared" ref="BH124" si="489">AQ124/P124</f>
        <v>1.7445887445887447</v>
      </c>
      <c r="BI124" s="118">
        <f t="shared" ref="BI124" si="490">AR124/Q124</f>
        <v>1.7302158273381294</v>
      </c>
      <c r="BJ124" s="118">
        <f t="shared" ref="BJ124" si="491">AS124/R124</f>
        <v>1.262251655629139</v>
      </c>
      <c r="BK124" s="118">
        <f t="shared" ref="BK124" si="492">AT124/S124</f>
        <v>1.3305279265493497</v>
      </c>
      <c r="BL124" s="118">
        <f t="shared" ref="BL124" si="493">AU124/T124</f>
        <v>0</v>
      </c>
      <c r="BM124" s="118">
        <f t="shared" ref="BM124" si="494">AV124/U124</f>
        <v>0</v>
      </c>
      <c r="BN124" s="118">
        <f t="shared" ref="BN124" si="495">AW124/V124</f>
        <v>0</v>
      </c>
      <c r="BO124" s="118">
        <f t="shared" ref="BO124" si="496">AX124/W124</f>
        <v>0</v>
      </c>
      <c r="BP124" s="118">
        <f t="shared" ref="BP124" si="497">AY124/X124</f>
        <v>0</v>
      </c>
      <c r="BQ124" s="118">
        <f t="shared" ref="BQ124" si="498">AZ124/Y124</f>
        <v>0</v>
      </c>
      <c r="BR124" s="118">
        <f>IFERROR(BA124/SUM(N124:INDEX(N124:P124,IF($A$2&lt;3,$A$2,3))),0)</f>
        <v>2.5296803652968038</v>
      </c>
      <c r="BS124" s="118">
        <f>IFERROR(BB124/SUM(Q124:INDEX(Q124:S124,IF($A$2&lt;7,$A$2-3,3))),0)</f>
        <v>1.3957219251336899</v>
      </c>
      <c r="BT124" s="118">
        <f>IFERROR(BC124/SUM(T124:INDEX(T124:V124,IF($A$2&lt;3,$A$2,3))),0)</f>
        <v>0</v>
      </c>
      <c r="BU124" s="118">
        <f>IFERROR(BD124/SUM(W124:INDEX(W124:Y124,IF($A$2&lt;3,$A$2,3))),0)</f>
        <v>0</v>
      </c>
      <c r="BV124" s="118">
        <f t="shared" si="484"/>
        <v>1.7301373552383517</v>
      </c>
    </row>
    <row r="125" spans="1:77" x14ac:dyDescent="0.25">
      <c r="B125" s="6">
        <f t="shared" ref="B125:L125" si="499">B90</f>
        <v>448</v>
      </c>
      <c r="C125" s="6">
        <f t="shared" si="499"/>
        <v>219</v>
      </c>
      <c r="D125" s="6">
        <f t="shared" si="499"/>
        <v>462</v>
      </c>
      <c r="E125" s="6">
        <f t="shared" si="499"/>
        <v>595</v>
      </c>
      <c r="F125" s="6">
        <f t="shared" si="499"/>
        <v>476</v>
      </c>
      <c r="G125" s="6">
        <f t="shared" si="499"/>
        <v>507</v>
      </c>
      <c r="H125" s="6">
        <f t="shared" si="499"/>
        <v>508</v>
      </c>
      <c r="I125" s="6">
        <f t="shared" si="499"/>
        <v>492</v>
      </c>
      <c r="J125" s="6">
        <f t="shared" si="499"/>
        <v>575</v>
      </c>
      <c r="K125" s="6">
        <f t="shared" si="499"/>
        <v>464</v>
      </c>
      <c r="L125" s="6">
        <f t="shared" si="499"/>
        <v>809</v>
      </c>
      <c r="M125" s="6">
        <f>M90</f>
        <v>610</v>
      </c>
      <c r="N125" s="6">
        <f t="shared" ref="N125:T125" si="500">N90</f>
        <v>206</v>
      </c>
      <c r="O125" s="6">
        <f t="shared" si="500"/>
        <v>198</v>
      </c>
      <c r="P125" s="6">
        <f t="shared" si="500"/>
        <v>685</v>
      </c>
      <c r="Q125" s="6">
        <f t="shared" si="500"/>
        <v>545</v>
      </c>
      <c r="R125" s="6">
        <f t="shared" si="500"/>
        <v>749</v>
      </c>
      <c r="S125" s="6">
        <f t="shared" si="500"/>
        <v>1300</v>
      </c>
      <c r="T125" s="6">
        <f t="shared" si="500"/>
        <v>929</v>
      </c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</row>
    <row r="127" spans="1:77" x14ac:dyDescent="0.25">
      <c r="A127" s="2" t="s">
        <v>47</v>
      </c>
      <c r="B127" s="3">
        <v>42005</v>
      </c>
      <c r="C127" s="3">
        <v>42036</v>
      </c>
      <c r="D127" s="3">
        <v>42064</v>
      </c>
      <c r="E127" s="3">
        <v>42095</v>
      </c>
      <c r="F127" s="3">
        <v>42125</v>
      </c>
      <c r="G127" s="3">
        <v>42156</v>
      </c>
      <c r="H127" s="3">
        <v>42186</v>
      </c>
      <c r="I127" s="3">
        <v>42217</v>
      </c>
      <c r="J127" s="3">
        <v>42248</v>
      </c>
      <c r="K127" s="3">
        <v>42278</v>
      </c>
      <c r="L127" s="3">
        <v>42309</v>
      </c>
      <c r="M127" s="3">
        <v>42339</v>
      </c>
      <c r="N127" s="3">
        <v>42370</v>
      </c>
      <c r="O127" s="3">
        <v>42401</v>
      </c>
      <c r="P127" s="3">
        <v>42430</v>
      </c>
      <c r="Q127" s="3">
        <v>42461</v>
      </c>
      <c r="R127" s="3">
        <v>42491</v>
      </c>
      <c r="S127" s="3">
        <v>42522</v>
      </c>
      <c r="T127" s="3">
        <v>42552</v>
      </c>
      <c r="U127" s="3">
        <v>42583</v>
      </c>
      <c r="V127" s="3">
        <v>42614</v>
      </c>
      <c r="W127" s="3">
        <v>42644</v>
      </c>
      <c r="X127" s="3">
        <v>42675</v>
      </c>
      <c r="Y127" s="3">
        <v>42705</v>
      </c>
      <c r="Z127" s="18" t="s">
        <v>122</v>
      </c>
      <c r="AO127" s="108">
        <v>42736</v>
      </c>
      <c r="AP127" s="108">
        <v>42767</v>
      </c>
      <c r="AQ127" s="108">
        <v>42795</v>
      </c>
      <c r="AR127" s="108">
        <v>42826</v>
      </c>
      <c r="AS127" s="108">
        <v>42856</v>
      </c>
      <c r="AT127" s="108">
        <v>42887</v>
      </c>
      <c r="AU127" s="108">
        <v>42917</v>
      </c>
      <c r="AV127" s="108">
        <v>42948</v>
      </c>
      <c r="AW127" s="108">
        <v>42979</v>
      </c>
      <c r="AX127" s="108">
        <v>43009</v>
      </c>
      <c r="AY127" s="108">
        <v>43040</v>
      </c>
      <c r="AZ127" s="108">
        <v>43070</v>
      </c>
      <c r="BA127" s="29" t="s">
        <v>123</v>
      </c>
      <c r="BB127" s="29" t="s">
        <v>124</v>
      </c>
      <c r="BC127" s="29" t="s">
        <v>125</v>
      </c>
      <c r="BD127" s="29" t="s">
        <v>126</v>
      </c>
      <c r="BE127" s="29" t="str">
        <f>"YTD " &amp; A126 &amp;"/17"</f>
        <v>YTD /17</v>
      </c>
      <c r="BF127" s="108">
        <v>42736</v>
      </c>
      <c r="BG127" s="108">
        <v>42767</v>
      </c>
      <c r="BH127" s="108">
        <v>42795</v>
      </c>
      <c r="BI127" s="108">
        <v>42826</v>
      </c>
      <c r="BJ127" s="108">
        <v>42856</v>
      </c>
      <c r="BK127" s="108">
        <v>42887</v>
      </c>
      <c r="BL127" s="108">
        <v>42917</v>
      </c>
      <c r="BM127" s="108">
        <v>42948</v>
      </c>
      <c r="BN127" s="108">
        <v>42979</v>
      </c>
      <c r="BO127" s="108">
        <v>43009</v>
      </c>
      <c r="BP127" s="108">
        <v>43040</v>
      </c>
      <c r="BQ127" s="108">
        <v>43070</v>
      </c>
      <c r="BR127" s="29" t="s">
        <v>127</v>
      </c>
      <c r="BS127" s="29" t="s">
        <v>128</v>
      </c>
      <c r="BT127" s="29" t="s">
        <v>96</v>
      </c>
      <c r="BU127" s="29" t="s">
        <v>129</v>
      </c>
      <c r="BV127" s="112" t="s">
        <v>130</v>
      </c>
    </row>
    <row r="128" spans="1:77" x14ac:dyDescent="0.25">
      <c r="A128" t="s">
        <v>5</v>
      </c>
      <c r="B128" s="8">
        <v>0.21262111309481932</v>
      </c>
      <c r="C128" s="8">
        <v>0.12550006868156918</v>
      </c>
      <c r="D128" s="8">
        <v>0.15252401662255535</v>
      </c>
      <c r="E128" s="8">
        <v>0.20720532101352498</v>
      </c>
      <c r="F128" s="8">
        <v>0.17397816289510715</v>
      </c>
      <c r="G128" s="8">
        <v>0.14465571370954175</v>
      </c>
      <c r="H128" s="8">
        <v>0.1558796774204817</v>
      </c>
      <c r="I128" s="8">
        <v>0.17664562659413122</v>
      </c>
      <c r="J128" s="8">
        <v>0.16514076198955696</v>
      </c>
      <c r="K128" s="8">
        <v>0.14954541302589053</v>
      </c>
      <c r="L128" s="8">
        <v>0.21068415726554748</v>
      </c>
      <c r="M128" s="8">
        <v>0.15319723696220608</v>
      </c>
      <c r="N128" s="8">
        <v>0.10657568359013686</v>
      </c>
      <c r="O128" s="8">
        <v>7.992238323488346E-2</v>
      </c>
      <c r="P128" s="8">
        <v>0.26717322539217886</v>
      </c>
      <c r="Q128" s="8">
        <v>0.24146886900346712</v>
      </c>
      <c r="R128" s="8">
        <v>0.21720141590413253</v>
      </c>
      <c r="S128" s="8">
        <v>0.3003922854713294</v>
      </c>
      <c r="T128" s="8">
        <v>0.21929388672166172</v>
      </c>
      <c r="U128" s="8">
        <v>0.25055627980832801</v>
      </c>
      <c r="V128" s="8">
        <v>0.27758934008050795</v>
      </c>
      <c r="W128" s="8">
        <f>VLOOKUP($A128,$A$4:$W$10,23,0)/$W$12</f>
        <v>0.21180383944251063</v>
      </c>
      <c r="X128" s="8">
        <f t="shared" ref="X128:X134" si="501">VLOOKUP($A128,$A$4:$X$10,24,0)/$X$12</f>
        <v>0.22019447623739483</v>
      </c>
      <c r="Y128" s="8">
        <f t="shared" ref="Y128:Y134" si="502">VLOOKUP($A128,$A$4:$Y$10,25,0)/$Y$12</f>
        <v>0.21324797856093705</v>
      </c>
      <c r="Z128" s="8">
        <f t="shared" ref="Z128:Z134" si="503">VLOOKUP($A128,$A$4:$Z$10,26,0)/$Z$12</f>
        <v>0.23358774842342783</v>
      </c>
      <c r="AO128" s="8">
        <f>VLOOKUP($A128,$A$4:AO$10,41,0)/AO$12</f>
        <v>0.15689002985189229</v>
      </c>
      <c r="AP128" s="8">
        <f>VLOOKUP($A128,$A$4:AP$10,42,0)/SUM($AP$4:$AP$10)</f>
        <v>0.14899150428115265</v>
      </c>
      <c r="AQ128" s="8">
        <f>VLOOKUP($A128,$A$4:AQ$10,43,0)/SUM($AQ$4:$AQ$10)</f>
        <v>0.2569252665654414</v>
      </c>
      <c r="AR128" s="8">
        <f>VLOOKUP($A128,$A$4:AR$10,44,0)/SUM($AR$4:$AR$10)</f>
        <v>0.22104139477702381</v>
      </c>
      <c r="AS128" s="8">
        <f>VLOOKUP($A128,$A$4:AS$10,45,0)/SUM($AS$4:$AS$10)</f>
        <v>0.18762147489771527</v>
      </c>
      <c r="AT128" s="8">
        <f>VLOOKUP($A128,$A$4:AT$10,46,0)/SUM($AS$4:$AS$10)</f>
        <v>0.37023047124098402</v>
      </c>
      <c r="BE128" s="8">
        <f>INDEX($A$4:$BE$10,MATCH(A128,$A$4:$A$10,0),57)/SUM($BE$4:$BE$10)</f>
        <v>0.22937031119776283</v>
      </c>
      <c r="BW128" t="s">
        <v>4</v>
      </c>
      <c r="BY128" t="s">
        <v>5</v>
      </c>
    </row>
    <row r="129" spans="1:77" x14ac:dyDescent="0.25">
      <c r="A129" t="s">
        <v>6</v>
      </c>
      <c r="B129" s="8">
        <v>0.17599179622177347</v>
      </c>
      <c r="C129" s="8">
        <v>0.20398613903160859</v>
      </c>
      <c r="D129" s="8">
        <v>0.11324688087661548</v>
      </c>
      <c r="E129" s="8">
        <v>0.13616148790782093</v>
      </c>
      <c r="F129" s="8">
        <v>0.18627224795958089</v>
      </c>
      <c r="G129" s="8">
        <v>0.1312466245733005</v>
      </c>
      <c r="H129" s="8">
        <v>0.12354008000308501</v>
      </c>
      <c r="I129" s="8">
        <v>0.15184947783425704</v>
      </c>
      <c r="J129" s="8">
        <v>0.11935948040351022</v>
      </c>
      <c r="K129" s="8">
        <v>0.18223860977134418</v>
      </c>
      <c r="L129" s="8">
        <v>7.1778628910426259E-2</v>
      </c>
      <c r="M129" s="8">
        <v>0.15140921339420196</v>
      </c>
      <c r="N129" s="8">
        <v>0.14737700557356362</v>
      </c>
      <c r="O129" s="8">
        <v>7.7084576528537632E-2</v>
      </c>
      <c r="P129" s="8">
        <v>4.635427432217E-2</v>
      </c>
      <c r="Q129" s="8">
        <v>0.1276795549967123</v>
      </c>
      <c r="R129" s="8">
        <v>0.1302802082049824</v>
      </c>
      <c r="S129" s="8">
        <v>0.15301253331094794</v>
      </c>
      <c r="T129" s="8">
        <v>0.17835314646613831</v>
      </c>
      <c r="U129" s="8">
        <v>0.12489174270535976</v>
      </c>
      <c r="V129" s="8">
        <v>0.16299921514038912</v>
      </c>
      <c r="W129" s="8">
        <f t="shared" ref="W129:W134" si="504">VLOOKUP(A129,$A$4:$W$10,23,0)/$W$12</f>
        <v>0.19523302141107515</v>
      </c>
      <c r="X129" s="8">
        <f t="shared" si="501"/>
        <v>0.16729466166590992</v>
      </c>
      <c r="Y129" s="8">
        <f t="shared" si="502"/>
        <v>0.10518829172458818</v>
      </c>
      <c r="Z129" s="8">
        <f t="shared" si="503"/>
        <v>0.11482173300303454</v>
      </c>
      <c r="AO129" s="8">
        <f>VLOOKUP($A129,$A$4:AO$10,41,0)/AO$12</f>
        <v>0.13835736208233404</v>
      </c>
      <c r="AP129" s="8">
        <f>VLOOKUP($A129,$A$4:AP$10,42,0)/SUM($AP$4:$AP$10)</f>
        <v>6.7285732384538569E-2</v>
      </c>
      <c r="AQ129" s="8">
        <f>VLOOKUP($A129,$A$4:AQ$10,43,0)/SUM($AQ$4:$AQ$10)</f>
        <v>0.12615467294255961</v>
      </c>
      <c r="AR129" s="8">
        <f>VLOOKUP($A129,$A$4:AR$10,44,0)/SUM($AR$4:$AR$10)</f>
        <v>0.12966188733619738</v>
      </c>
      <c r="AS129" s="8">
        <f>VLOOKUP($A129,$A$4:AS$10,45,0)/SUM($AS$4:$AS$10)</f>
        <v>0.1128944547463808</v>
      </c>
      <c r="AT129" s="8">
        <f>VLOOKUP($A129,$A$4:AT$10,46,0)/SUM($AS$4:$AS$10)</f>
        <v>8.2612492927144912E-2</v>
      </c>
      <c r="BE129" s="8">
        <f t="shared" ref="BE129:BE134" si="505">INDEX($A$4:$BE$10,MATCH(A129,$A$4:$A$10,0),57)/SUM($BE$4:$BE$10)</f>
        <v>0.10651189703729506</v>
      </c>
      <c r="BW129" t="s">
        <v>5</v>
      </c>
      <c r="BY129" t="s">
        <v>6</v>
      </c>
    </row>
    <row r="130" spans="1:77" x14ac:dyDescent="0.25">
      <c r="A130" t="s">
        <v>7</v>
      </c>
      <c r="B130" s="8">
        <v>0.20531110743998712</v>
      </c>
      <c r="C130" s="8">
        <v>0.22382245919358892</v>
      </c>
      <c r="D130" s="8">
        <v>0.21065562776151761</v>
      </c>
      <c r="E130" s="8">
        <v>9.5104609499621351E-2</v>
      </c>
      <c r="F130" s="8">
        <v>0.1349325079205036</v>
      </c>
      <c r="G130" s="8">
        <v>0.20946819114337079</v>
      </c>
      <c r="H130" s="8">
        <v>0.1606966984977144</v>
      </c>
      <c r="I130" s="8">
        <v>0.15360742552152309</v>
      </c>
      <c r="J130" s="8">
        <v>0.14464709501162606</v>
      </c>
      <c r="K130" s="8">
        <v>0.18157512996188455</v>
      </c>
      <c r="L130" s="8">
        <v>0.17570713220805886</v>
      </c>
      <c r="M130" s="8">
        <v>0.12810698203078211</v>
      </c>
      <c r="N130" s="8">
        <v>0.18198201706847919</v>
      </c>
      <c r="O130" s="8">
        <v>0.24799392854863658</v>
      </c>
      <c r="P130" s="8">
        <v>0.14960058851463887</v>
      </c>
      <c r="Q130" s="8">
        <v>6.915623349822099E-2</v>
      </c>
      <c r="R130" s="8">
        <v>0.15947363181001253</v>
      </c>
      <c r="S130" s="8">
        <v>0.15695793916267192</v>
      </c>
      <c r="T130" s="8">
        <v>0.18153857205372365</v>
      </c>
      <c r="U130" s="8">
        <v>0.18953509313101691</v>
      </c>
      <c r="V130" s="8">
        <v>0.17211077619808585</v>
      </c>
      <c r="W130" s="8">
        <f t="shared" si="504"/>
        <v>0.12908288116022193</v>
      </c>
      <c r="X130" s="8">
        <f t="shared" si="501"/>
        <v>0.21554575067800594</v>
      </c>
      <c r="Y130" s="8">
        <f t="shared" si="502"/>
        <v>0.23576875039513334</v>
      </c>
      <c r="Z130" s="8">
        <f t="shared" si="503"/>
        <v>0.1488453795579695</v>
      </c>
      <c r="AO130" s="8">
        <f>VLOOKUP($A130,$A$4:AO$10,41,0)/AO$12</f>
        <v>0.24078847450318475</v>
      </c>
      <c r="AP130" s="8">
        <f>VLOOKUP($A130,$A$4:AP$10,42,0)/SUM($AP$4:$AP$10)</f>
        <v>0.25309917678305327</v>
      </c>
      <c r="AQ130" s="8">
        <f>VLOOKUP($A130,$A$4:AQ$10,43,0)/SUM($AQ$4:$AQ$10)</f>
        <v>0.11875300238653415</v>
      </c>
      <c r="AR130" s="8">
        <f>VLOOKUP($A130,$A$4:AR$10,44,0)/SUM($AR$4:$AR$10)</f>
        <v>0.11269816260914121</v>
      </c>
      <c r="AS130" s="8">
        <f>VLOOKUP($A130,$A$4:AS$10,45,0)/SUM($AS$4:$AS$10)</f>
        <v>0.13835963079937896</v>
      </c>
      <c r="AT130" s="8">
        <f>VLOOKUP($A130,$A$4:AT$10,46,0)/SUM($AS$4:$AS$10)</f>
        <v>0.14047149018802541</v>
      </c>
      <c r="BE130" s="8">
        <f t="shared" si="505"/>
        <v>0.15332564812297397</v>
      </c>
      <c r="BW130" t="s">
        <v>6</v>
      </c>
      <c r="BY130" t="s">
        <v>7</v>
      </c>
    </row>
    <row r="131" spans="1:77" x14ac:dyDescent="0.25">
      <c r="A131" t="s">
        <v>8</v>
      </c>
      <c r="B131" s="8">
        <v>8.5705119941284214E-2</v>
      </c>
      <c r="C131" s="8">
        <v>0.12611748449304994</v>
      </c>
      <c r="D131" s="8">
        <v>0.13950792096135214</v>
      </c>
      <c r="E131" s="8">
        <v>0.16592078533912377</v>
      </c>
      <c r="F131" s="8">
        <v>0.1678019052251247</v>
      </c>
      <c r="G131" s="8">
        <v>0.10521311455837949</v>
      </c>
      <c r="H131" s="8">
        <v>0.12338458009408011</v>
      </c>
      <c r="I131" s="8">
        <v>0.17421652526760459</v>
      </c>
      <c r="J131" s="8">
        <v>0.12206931322804548</v>
      </c>
      <c r="K131" s="8">
        <v>0.14845669485459062</v>
      </c>
      <c r="L131" s="8">
        <v>0.13690363697407754</v>
      </c>
      <c r="M131" s="8">
        <v>0.14458417549879099</v>
      </c>
      <c r="N131" s="8">
        <v>0.15461262933483721</v>
      </c>
      <c r="O131" s="8">
        <v>0.12682344472967425</v>
      </c>
      <c r="P131" s="8">
        <v>0.16521908439146171</v>
      </c>
      <c r="Q131" s="8">
        <v>0.18149905600382626</v>
      </c>
      <c r="R131" s="8">
        <v>0.10594342798280053</v>
      </c>
      <c r="S131" s="8">
        <v>6.3707938332714306E-2</v>
      </c>
      <c r="T131" s="8">
        <v>8.765532885500131E-2</v>
      </c>
      <c r="U131" s="8">
        <v>0.12413702977549995</v>
      </c>
      <c r="V131" s="8">
        <v>0.12307442818616079</v>
      </c>
      <c r="W131" s="8">
        <f t="shared" si="504"/>
        <v>0.17155415523500647</v>
      </c>
      <c r="X131" s="8">
        <f t="shared" si="501"/>
        <v>9.0356819619241829E-2</v>
      </c>
      <c r="Y131" s="8">
        <f t="shared" si="502"/>
        <v>9.7218453201283611E-2</v>
      </c>
      <c r="Z131" s="8">
        <f t="shared" si="503"/>
        <v>0.1274805082318731</v>
      </c>
      <c r="AO131" s="8">
        <f>VLOOKUP($A131,$A$4:AO$10,41,0)/AO$12</f>
        <v>0.11553910560436104</v>
      </c>
      <c r="AP131" s="8">
        <f>VLOOKUP($A131,$A$4:AP$10,42,0)/SUM($AP$4:$AP$10)</f>
        <v>0.17376280784543538</v>
      </c>
      <c r="AQ131" s="8">
        <f>VLOOKUP($A131,$A$4:AQ$10,43,0)/SUM($AQ$4:$AQ$10)</f>
        <v>0.18484510590658709</v>
      </c>
      <c r="AR131" s="8">
        <f>VLOOKUP($A131,$A$4:AR$10,44,0)/SUM($AR$4:$AR$10)</f>
        <v>0.16905253486537425</v>
      </c>
      <c r="AS131" s="8">
        <f>VLOOKUP($A131,$A$4:AS$10,45,0)/SUM($AS$4:$AS$10)</f>
        <v>0.1025492028271716</v>
      </c>
      <c r="AT131" s="8">
        <f>VLOOKUP($A131,$A$4:AT$10,46,0)/SUM($AS$4:$AS$10)</f>
        <v>0.12257110573766232</v>
      </c>
      <c r="BE131" s="8">
        <f t="shared" si="505"/>
        <v>0.14361891771585841</v>
      </c>
      <c r="BW131" t="s">
        <v>7</v>
      </c>
      <c r="BY131" t="s">
        <v>8</v>
      </c>
    </row>
    <row r="132" spans="1:77" x14ac:dyDescent="0.25">
      <c r="A132" t="s">
        <v>1</v>
      </c>
      <c r="B132" s="8">
        <v>8.7781790096585238E-2</v>
      </c>
      <c r="C132" s="8">
        <v>0.13405946088891305</v>
      </c>
      <c r="D132" s="8">
        <v>7.5339154234120451E-2</v>
      </c>
      <c r="E132" s="8">
        <v>0.14073898463097417</v>
      </c>
      <c r="F132" s="8">
        <v>0.13675530654238846</v>
      </c>
      <c r="G132" s="8">
        <v>0.19454797655311931</v>
      </c>
      <c r="H132" s="8">
        <v>0.14293176285217624</v>
      </c>
      <c r="I132" s="8">
        <v>0.1353858928134494</v>
      </c>
      <c r="J132" s="8">
        <v>0.14291186314395091</v>
      </c>
      <c r="K132" s="8">
        <v>0.1826941987226888</v>
      </c>
      <c r="L132" s="8">
        <v>0.18658787292822662</v>
      </c>
      <c r="M132" s="8">
        <v>0.15017872953291</v>
      </c>
      <c r="N132" s="8">
        <v>0.12593893966367006</v>
      </c>
      <c r="O132" s="8">
        <v>0.15015160114345796</v>
      </c>
      <c r="P132" s="8">
        <v>0.14627875592152198</v>
      </c>
      <c r="Q132" s="8">
        <v>0.11176046541625868</v>
      </c>
      <c r="R132" s="8">
        <v>0.16541198406555524</v>
      </c>
      <c r="S132" s="8">
        <v>0.13846519939616991</v>
      </c>
      <c r="T132" s="8">
        <v>0.13851261998947259</v>
      </c>
      <c r="U132" s="8">
        <v>0.11512070274377788</v>
      </c>
      <c r="V132" s="8">
        <v>9.4157795165604685E-2</v>
      </c>
      <c r="W132" s="8">
        <f t="shared" si="504"/>
        <v>9.0337317933873035E-2</v>
      </c>
      <c r="X132" s="8">
        <f t="shared" si="501"/>
        <v>0.135458099013093</v>
      </c>
      <c r="Y132" s="8">
        <f t="shared" si="502"/>
        <v>0.14331644484262079</v>
      </c>
      <c r="Z132" s="8">
        <f t="shared" si="503"/>
        <v>0.13971321195446623</v>
      </c>
      <c r="AO132" s="8">
        <f>VLOOKUP($A132,$A$4:AO$10,41,0)/AO$12</f>
        <v>3.8714795876942203E-2</v>
      </c>
      <c r="AP132" s="8">
        <f>VLOOKUP($A132,$A$4:AP$10,42,0)/SUM($AP$4:$AP$10)</f>
        <v>4.3207840708416635E-2</v>
      </c>
      <c r="AQ132" s="8">
        <f>VLOOKUP($A132,$A$4:AQ$10,43,0)/SUM($AQ$4:$AQ$10)</f>
        <v>6.1358903163279598E-2</v>
      </c>
      <c r="AR132" s="8">
        <f>VLOOKUP($A132,$A$4:AR$10,44,0)/SUM($AR$4:$AR$10)</f>
        <v>0.10165121575642908</v>
      </c>
      <c r="AS132" s="8">
        <f>VLOOKUP($A132,$A$4:AS$10,45,0)/SUM($AS$4:$AS$10)</f>
        <v>0.22119582782202815</v>
      </c>
      <c r="AT132" s="8">
        <f>VLOOKUP($A132,$A$4:AT$10,46,0)/SUM($AS$4:$AS$10)</f>
        <v>0.1271595510540848</v>
      </c>
      <c r="BE132" s="8">
        <f t="shared" si="505"/>
        <v>0.10448587240311812</v>
      </c>
      <c r="BW132" t="s">
        <v>8</v>
      </c>
      <c r="BY132" t="s">
        <v>1</v>
      </c>
    </row>
    <row r="133" spans="1:77" x14ac:dyDescent="0.25">
      <c r="A133" t="s">
        <v>2</v>
      </c>
      <c r="B133" s="8">
        <v>3.5552009433231467E-2</v>
      </c>
      <c r="C133" s="8">
        <v>4.2427196707881878E-2</v>
      </c>
      <c r="D133" s="8">
        <v>3.4339627665326389E-2</v>
      </c>
      <c r="E133" s="8">
        <v>1.8259564185044461E-2</v>
      </c>
      <c r="F133" s="8">
        <v>2.629843935747142E-2</v>
      </c>
      <c r="G133" s="8">
        <v>4.0965260612879903E-2</v>
      </c>
      <c r="H133" s="8">
        <v>3.5118732339946751E-2</v>
      </c>
      <c r="I133" s="8">
        <v>6.5185923660691758E-2</v>
      </c>
      <c r="J133" s="8">
        <v>0.13153850057683303</v>
      </c>
      <c r="K133" s="8">
        <v>-2.9566270463637398E-2</v>
      </c>
      <c r="L133" s="8">
        <v>0.10510128636326518</v>
      </c>
      <c r="M133" s="8">
        <v>0.11379390040457341</v>
      </c>
      <c r="N133" s="8">
        <v>0.10828868497622542</v>
      </c>
      <c r="O133" s="8">
        <v>0.16300362882917166</v>
      </c>
      <c r="P133" s="8">
        <v>9.6202971322606981E-2</v>
      </c>
      <c r="Q133" s="8">
        <v>5.2731390580487522E-2</v>
      </c>
      <c r="R133" s="8">
        <v>9.520270604104962E-2</v>
      </c>
      <c r="S133" s="8">
        <v>9.9127939651161456E-2</v>
      </c>
      <c r="T133" s="8">
        <v>8.0085007765568109E-2</v>
      </c>
      <c r="U133" s="8">
        <v>0.11148508776465052</v>
      </c>
      <c r="V133" s="8">
        <v>9.4569936662279766E-2</v>
      </c>
      <c r="W133" s="8">
        <f t="shared" si="504"/>
        <v>0.12316798475780862</v>
      </c>
      <c r="X133" s="8">
        <f t="shared" si="501"/>
        <v>9.4989543912168586E-2</v>
      </c>
      <c r="Y133" s="8">
        <f t="shared" si="502"/>
        <v>0.13323462940761502</v>
      </c>
      <c r="Z133" s="8">
        <f t="shared" si="503"/>
        <v>9.5149944879892936E-2</v>
      </c>
      <c r="AO133" s="8">
        <f>VLOOKUP($A133,$A$4:AO$10,41,0)/AO$12</f>
        <v>0.11341516595987679</v>
      </c>
      <c r="AP133" s="8">
        <f>VLOOKUP($A133,$A$4:AP$10,42,0)/SUM($AP$4:$AP$10)</f>
        <v>7.5023753118529934E-2</v>
      </c>
      <c r="AQ133" s="8">
        <f>VLOOKUP($A133,$A$4:AQ$10,43,0)/SUM($AQ$4:$AQ$10)</f>
        <v>7.1648943311902982E-2</v>
      </c>
      <c r="AR133" s="8">
        <f>VLOOKUP($A133,$A$4:AR$10,44,0)/SUM($AR$4:$AR$10)</f>
        <v>8.4688756708005922E-2</v>
      </c>
      <c r="AS133" s="8">
        <f>VLOOKUP($A133,$A$4:AS$10,45,0)/SUM($AS$4:$AS$10)</f>
        <v>7.651259610534647E-2</v>
      </c>
      <c r="AT133" s="8">
        <f>VLOOKUP($A133,$A$4:AT$10,46,0)/SUM($AS$4:$AS$10)</f>
        <v>7.9106249979474477E-2</v>
      </c>
      <c r="BE133" s="8">
        <f t="shared" si="505"/>
        <v>7.9125267960934387E-2</v>
      </c>
      <c r="BW133" t="s">
        <v>1</v>
      </c>
      <c r="BY133" t="s">
        <v>2</v>
      </c>
    </row>
    <row r="134" spans="1:77" x14ac:dyDescent="0.25">
      <c r="A134" t="s">
        <v>4</v>
      </c>
      <c r="B134" s="8">
        <v>0.19703706377231925</v>
      </c>
      <c r="C134" s="8">
        <v>0.14408719100338857</v>
      </c>
      <c r="D134" s="8">
        <v>0.27438677187851263</v>
      </c>
      <c r="E134" s="8">
        <v>0.23660924742389047</v>
      </c>
      <c r="F134" s="8">
        <v>0.17396143009982376</v>
      </c>
      <c r="G134" s="8">
        <v>0.17390311884940818</v>
      </c>
      <c r="H134" s="8">
        <v>0.25844846879251593</v>
      </c>
      <c r="I134" s="8">
        <v>0.14310912830834294</v>
      </c>
      <c r="J134" s="8">
        <v>0.17433298564647726</v>
      </c>
      <c r="K134" s="8">
        <v>0.18505622412723863</v>
      </c>
      <c r="L134" s="8">
        <v>0.11323728535039804</v>
      </c>
      <c r="M134" s="8">
        <v>0.15872976217653562</v>
      </c>
      <c r="N134" s="8">
        <v>0.17522503979308765</v>
      </c>
      <c r="O134" s="8">
        <v>0.15502043698563842</v>
      </c>
      <c r="P134" s="8">
        <v>0.12917110013542152</v>
      </c>
      <c r="Q134" s="8">
        <v>0.21570443050102706</v>
      </c>
      <c r="R134" s="8">
        <v>0.12648662599146734</v>
      </c>
      <c r="S134" s="8">
        <v>8.8336164675004991E-2</v>
      </c>
      <c r="T134" s="8">
        <v>0.11456143814843422</v>
      </c>
      <c r="U134" s="8">
        <v>8.4274064071366964E-2</v>
      </c>
      <c r="V134" s="8">
        <v>7.5498508566971989E-2</v>
      </c>
      <c r="W134" s="8">
        <f t="shared" si="504"/>
        <v>7.8820800059504259E-2</v>
      </c>
      <c r="X134" s="8">
        <f t="shared" si="501"/>
        <v>7.6160648874185846E-2</v>
      </c>
      <c r="Y134" s="8">
        <f t="shared" si="502"/>
        <v>7.2025451867821999E-2</v>
      </c>
      <c r="Z134" s="8">
        <f t="shared" si="503"/>
        <v>0.14040147394933583</v>
      </c>
      <c r="AO134" s="8">
        <f>VLOOKUP($A134,$A$4:AO$10,41,0)/AO$12</f>
        <v>0.19629506612140887</v>
      </c>
      <c r="AP134" s="8">
        <f>VLOOKUP($A134,$A$4:AP$10,42,0)/SUM($AP$4:$AP$10)</f>
        <v>0.23862918487887347</v>
      </c>
      <c r="AQ134" s="8">
        <f>VLOOKUP($A134,$A$4:AQ$10,43,0)/SUM($AQ$4:$AQ$10)</f>
        <v>0.18031410572369519</v>
      </c>
      <c r="AR134" s="8">
        <f>VLOOKUP($A134,$A$4:AR$10,44,0)/SUM($AR$4:$AR$10)</f>
        <v>0.18120604794782844</v>
      </c>
      <c r="AS134" s="8">
        <f>VLOOKUP($A134,$A$4:AS$10,45,0)/SUM($AS$4:$AS$10)</f>
        <v>0.16086681280197879</v>
      </c>
      <c r="AT134" s="8">
        <f>VLOOKUP($A134,$A$4:AT$10,46,0)/SUM($AS$4:$AS$10)</f>
        <v>0.18312285894606781</v>
      </c>
      <c r="BE134" s="8">
        <f t="shared" si="505"/>
        <v>0.18356208556205705</v>
      </c>
      <c r="BW134" t="s">
        <v>2</v>
      </c>
      <c r="BY134" t="s">
        <v>4</v>
      </c>
    </row>
    <row r="135" spans="1:77" x14ac:dyDescent="0.25">
      <c r="A135" s="1" t="s">
        <v>3</v>
      </c>
      <c r="B135" s="8">
        <f t="shared" ref="B135:X135" si="506">B12/B$12</f>
        <v>1</v>
      </c>
      <c r="C135" s="8">
        <f t="shared" si="506"/>
        <v>1</v>
      </c>
      <c r="D135" s="8">
        <f t="shared" si="506"/>
        <v>1</v>
      </c>
      <c r="E135" s="8">
        <f t="shared" si="506"/>
        <v>1</v>
      </c>
      <c r="F135" s="8">
        <f t="shared" si="506"/>
        <v>1</v>
      </c>
      <c r="G135" s="8">
        <f t="shared" si="506"/>
        <v>1</v>
      </c>
      <c r="H135" s="8">
        <f t="shared" si="506"/>
        <v>1</v>
      </c>
      <c r="I135" s="8">
        <f t="shared" si="506"/>
        <v>1</v>
      </c>
      <c r="J135" s="8">
        <f t="shared" si="506"/>
        <v>1</v>
      </c>
      <c r="K135" s="8">
        <f t="shared" si="506"/>
        <v>1</v>
      </c>
      <c r="L135" s="8">
        <f t="shared" si="506"/>
        <v>1</v>
      </c>
      <c r="M135" s="8">
        <f t="shared" si="506"/>
        <v>1</v>
      </c>
      <c r="N135" s="8">
        <f t="shared" si="506"/>
        <v>1</v>
      </c>
      <c r="O135" s="8">
        <f t="shared" si="506"/>
        <v>1</v>
      </c>
      <c r="P135" s="8">
        <f t="shared" si="506"/>
        <v>1</v>
      </c>
      <c r="Q135" s="8">
        <f t="shared" si="506"/>
        <v>1</v>
      </c>
      <c r="R135" s="8">
        <f t="shared" si="506"/>
        <v>1</v>
      </c>
      <c r="S135" s="8">
        <f t="shared" si="506"/>
        <v>1</v>
      </c>
      <c r="T135" s="8">
        <f t="shared" si="506"/>
        <v>1</v>
      </c>
      <c r="U135" s="8">
        <f t="shared" si="506"/>
        <v>1</v>
      </c>
      <c r="V135" s="8">
        <f t="shared" si="506"/>
        <v>1</v>
      </c>
      <c r="W135" s="8">
        <f t="shared" si="506"/>
        <v>1</v>
      </c>
      <c r="X135" s="8">
        <f t="shared" si="506"/>
        <v>1</v>
      </c>
      <c r="Y135" s="8">
        <f t="shared" ref="Y135:Z135" si="507">Y12/Y$12</f>
        <v>1</v>
      </c>
      <c r="Z135" s="8">
        <f t="shared" si="507"/>
        <v>1</v>
      </c>
      <c r="AO135" s="8">
        <f t="shared" ref="AO135:AP135" si="508">AO12/AO$12</f>
        <v>1</v>
      </c>
      <c r="AP135" s="8">
        <f t="shared" si="508"/>
        <v>1</v>
      </c>
      <c r="AQ135" s="8">
        <f t="shared" ref="AQ135:AR135" si="509">AQ12/AQ$12</f>
        <v>1</v>
      </c>
      <c r="AR135" s="8">
        <f t="shared" si="509"/>
        <v>1</v>
      </c>
      <c r="AS135" s="8">
        <f t="shared" ref="AS135:AT135" si="510">AS12/AS$12</f>
        <v>1</v>
      </c>
      <c r="AT135" s="8">
        <f t="shared" si="510"/>
        <v>1</v>
      </c>
      <c r="BE135" s="8">
        <f>SUM(BE128:BE134)</f>
        <v>0.99999999999999978</v>
      </c>
    </row>
    <row r="137" spans="1:77" x14ac:dyDescent="0.25">
      <c r="A137" s="71" t="s">
        <v>51</v>
      </c>
    </row>
    <row r="138" spans="1:77" x14ac:dyDescent="0.25">
      <c r="A138" t="s">
        <v>48</v>
      </c>
      <c r="B138" s="8">
        <f>SUM(B131:B133)</f>
        <v>0.20903891947110093</v>
      </c>
      <c r="C138" s="8">
        <f t="shared" ref="C138:V138" si="511">SUM(C131:C133)</f>
        <v>0.30260414208984487</v>
      </c>
      <c r="D138" s="8">
        <f t="shared" si="511"/>
        <v>0.24918670286079897</v>
      </c>
      <c r="E138" s="8">
        <f t="shared" si="511"/>
        <v>0.3249193341551424</v>
      </c>
      <c r="F138" s="8">
        <f t="shared" si="511"/>
        <v>0.33085565112498461</v>
      </c>
      <c r="G138" s="8">
        <f t="shared" si="511"/>
        <v>0.34072635172437871</v>
      </c>
      <c r="H138" s="8">
        <f t="shared" si="511"/>
        <v>0.30143507528620306</v>
      </c>
      <c r="I138" s="8">
        <f t="shared" si="511"/>
        <v>0.37478834174174575</v>
      </c>
      <c r="J138" s="8">
        <f t="shared" si="511"/>
        <v>0.39651967694882939</v>
      </c>
      <c r="K138" s="8">
        <f t="shared" si="511"/>
        <v>0.30158462311364204</v>
      </c>
      <c r="L138" s="8">
        <f t="shared" si="511"/>
        <v>0.42859279626556934</v>
      </c>
      <c r="M138" s="8">
        <f t="shared" si="511"/>
        <v>0.40855680543627437</v>
      </c>
      <c r="N138" s="8">
        <f t="shared" si="511"/>
        <v>0.38884025397473271</v>
      </c>
      <c r="O138" s="8">
        <f t="shared" si="511"/>
        <v>0.4399786747023039</v>
      </c>
      <c r="P138" s="8">
        <f t="shared" si="511"/>
        <v>0.40770081163559063</v>
      </c>
      <c r="Q138" s="8">
        <f t="shared" si="511"/>
        <v>0.34599091200057247</v>
      </c>
      <c r="R138" s="8">
        <f t="shared" si="511"/>
        <v>0.36655811808940542</v>
      </c>
      <c r="S138" s="8">
        <f t="shared" si="511"/>
        <v>0.30130107738004569</v>
      </c>
      <c r="T138" s="8">
        <f t="shared" si="511"/>
        <v>0.30625295661004198</v>
      </c>
      <c r="U138" s="8">
        <f t="shared" si="511"/>
        <v>0.35074282028392834</v>
      </c>
      <c r="V138" s="8">
        <f t="shared" si="511"/>
        <v>0.31180216001404526</v>
      </c>
      <c r="W138" s="8">
        <f t="shared" ref="W138:X138" si="512">SUM(W131:W133)</f>
        <v>0.38505945792668811</v>
      </c>
      <c r="X138" s="8">
        <f t="shared" si="512"/>
        <v>0.3208044625445034</v>
      </c>
      <c r="Y138" s="8">
        <f t="shared" ref="Y138" si="513">SUM(Y131:Y133)</f>
        <v>0.37376952745151942</v>
      </c>
      <c r="Z138" s="31">
        <f>AVERAGE(N138:Y138)</f>
        <v>0.3582334360511148</v>
      </c>
      <c r="AO138" s="8">
        <f t="shared" ref="AO138:AP138" si="514">SUM(AO131:AO133)</f>
        <v>0.26766906744118002</v>
      </c>
      <c r="AP138" s="8">
        <f t="shared" si="514"/>
        <v>0.29199440167238194</v>
      </c>
      <c r="AQ138" s="8">
        <f t="shared" ref="AQ138:AR138" si="515">SUM(AQ131:AQ133)</f>
        <v>0.31785295238176969</v>
      </c>
      <c r="AR138" s="8">
        <f t="shared" si="515"/>
        <v>0.3553925073298092</v>
      </c>
      <c r="AS138" s="8">
        <f t="shared" ref="AS138:AT138" si="516">SUM(AS131:AS133)</f>
        <v>0.40025762675454624</v>
      </c>
      <c r="AT138" s="8">
        <f t="shared" si="516"/>
        <v>0.32883690677122157</v>
      </c>
      <c r="BE138" s="31">
        <f>AVERAGE(AO138:AZ138)</f>
        <v>0.32700057705848479</v>
      </c>
    </row>
    <row r="139" spans="1:77" x14ac:dyDescent="0.25">
      <c r="A139" t="s">
        <v>49</v>
      </c>
      <c r="B139" s="8">
        <f>SUM(B128:B130)</f>
        <v>0.59392401675657991</v>
      </c>
      <c r="C139" s="8">
        <f t="shared" ref="C139:V139" si="517">SUM(C128:C130)</f>
        <v>0.55330866690676672</v>
      </c>
      <c r="D139" s="8">
        <f t="shared" si="517"/>
        <v>0.4764265252606884</v>
      </c>
      <c r="E139" s="8">
        <f t="shared" si="517"/>
        <v>0.43847141842096726</v>
      </c>
      <c r="F139" s="8">
        <f t="shared" si="517"/>
        <v>0.49518291877519161</v>
      </c>
      <c r="G139" s="8">
        <f t="shared" si="517"/>
        <v>0.48537052942621306</v>
      </c>
      <c r="H139" s="8">
        <f t="shared" si="517"/>
        <v>0.44011645592128112</v>
      </c>
      <c r="I139" s="8">
        <f t="shared" si="517"/>
        <v>0.48210252994991132</v>
      </c>
      <c r="J139" s="8">
        <f t="shared" si="517"/>
        <v>0.42914733740469324</v>
      </c>
      <c r="K139" s="8">
        <f t="shared" si="517"/>
        <v>0.51335915275911925</v>
      </c>
      <c r="L139" s="8">
        <f t="shared" si="517"/>
        <v>0.45816991838403265</v>
      </c>
      <c r="M139" s="8">
        <f t="shared" si="517"/>
        <v>0.43271343238719018</v>
      </c>
      <c r="N139" s="8">
        <f t="shared" si="517"/>
        <v>0.43593470623217967</v>
      </c>
      <c r="O139" s="8">
        <f t="shared" si="517"/>
        <v>0.40500088831205772</v>
      </c>
      <c r="P139" s="8">
        <f t="shared" si="517"/>
        <v>0.46312808822898771</v>
      </c>
      <c r="Q139" s="8">
        <f t="shared" si="517"/>
        <v>0.43830465749840042</v>
      </c>
      <c r="R139" s="8">
        <f t="shared" si="517"/>
        <v>0.50695525591912749</v>
      </c>
      <c r="S139" s="8">
        <f t="shared" si="517"/>
        <v>0.61036275794494932</v>
      </c>
      <c r="T139" s="8">
        <f t="shared" si="517"/>
        <v>0.57918560524152363</v>
      </c>
      <c r="U139" s="8">
        <f t="shared" si="517"/>
        <v>0.56498311564470471</v>
      </c>
      <c r="V139" s="8">
        <f t="shared" si="517"/>
        <v>0.61269933141898292</v>
      </c>
      <c r="W139" s="8">
        <f t="shared" ref="W139:X139" si="518">SUM(W128:W130)</f>
        <v>0.53611974201380774</v>
      </c>
      <c r="X139" s="8">
        <f t="shared" si="518"/>
        <v>0.60303488858131071</v>
      </c>
      <c r="Y139" s="8">
        <f t="shared" ref="Y139" si="519">SUM(Y128:Y130)</f>
        <v>0.55420502068065858</v>
      </c>
      <c r="Z139" s="31">
        <f t="shared" ref="Z139:Z141" si="520">AVERAGE(N139:Y139)</f>
        <v>0.52582617147639099</v>
      </c>
      <c r="AO139" s="8">
        <f t="shared" ref="AO139:AP139" si="521">SUM(AO128:AO130)</f>
        <v>0.53603586643741108</v>
      </c>
      <c r="AP139" s="8">
        <f t="shared" si="521"/>
        <v>0.46937641344874448</v>
      </c>
      <c r="AQ139" s="8">
        <f t="shared" ref="AQ139:AR139" si="522">SUM(AQ128:AQ130)</f>
        <v>0.5018329418945352</v>
      </c>
      <c r="AR139" s="8">
        <f t="shared" si="522"/>
        <v>0.46340144472236244</v>
      </c>
      <c r="AS139" s="8">
        <f t="shared" ref="AS139:AT139" si="523">SUM(AS128:AS130)</f>
        <v>0.43887556044347503</v>
      </c>
      <c r="AT139" s="8">
        <f t="shared" si="523"/>
        <v>0.59331445435615437</v>
      </c>
      <c r="BE139" s="31">
        <f t="shared" ref="BE139:BE141" si="524">AVERAGE(AO139:AZ139)</f>
        <v>0.50047278021711372</v>
      </c>
    </row>
    <row r="140" spans="1:77" x14ac:dyDescent="0.25">
      <c r="A140" t="s">
        <v>4</v>
      </c>
      <c r="B140" s="8">
        <f>B134</f>
        <v>0.19703706377231925</v>
      </c>
      <c r="C140" s="8">
        <f t="shared" ref="C140:V140" si="525">C134</f>
        <v>0.14408719100338857</v>
      </c>
      <c r="D140" s="8">
        <f t="shared" si="525"/>
        <v>0.27438677187851263</v>
      </c>
      <c r="E140" s="8">
        <f t="shared" si="525"/>
        <v>0.23660924742389047</v>
      </c>
      <c r="F140" s="8">
        <f t="shared" si="525"/>
        <v>0.17396143009982376</v>
      </c>
      <c r="G140" s="8">
        <f t="shared" si="525"/>
        <v>0.17390311884940818</v>
      </c>
      <c r="H140" s="8">
        <f t="shared" si="525"/>
        <v>0.25844846879251593</v>
      </c>
      <c r="I140" s="8">
        <f t="shared" si="525"/>
        <v>0.14310912830834294</v>
      </c>
      <c r="J140" s="8">
        <f t="shared" si="525"/>
        <v>0.17433298564647726</v>
      </c>
      <c r="K140" s="8">
        <f t="shared" si="525"/>
        <v>0.18505622412723863</v>
      </c>
      <c r="L140" s="8">
        <f t="shared" si="525"/>
        <v>0.11323728535039804</v>
      </c>
      <c r="M140" s="8">
        <f t="shared" si="525"/>
        <v>0.15872976217653562</v>
      </c>
      <c r="N140" s="8">
        <f t="shared" si="525"/>
        <v>0.17522503979308765</v>
      </c>
      <c r="O140" s="8">
        <f t="shared" si="525"/>
        <v>0.15502043698563842</v>
      </c>
      <c r="P140" s="8">
        <f t="shared" si="525"/>
        <v>0.12917110013542152</v>
      </c>
      <c r="Q140" s="8">
        <f t="shared" si="525"/>
        <v>0.21570443050102706</v>
      </c>
      <c r="R140" s="8">
        <f t="shared" si="525"/>
        <v>0.12648662599146734</v>
      </c>
      <c r="S140" s="8">
        <f t="shared" si="525"/>
        <v>8.8336164675004991E-2</v>
      </c>
      <c r="T140" s="8">
        <f t="shared" si="525"/>
        <v>0.11456143814843422</v>
      </c>
      <c r="U140" s="8">
        <f t="shared" si="525"/>
        <v>8.4274064071366964E-2</v>
      </c>
      <c r="V140" s="8">
        <f t="shared" si="525"/>
        <v>7.5498508566971989E-2</v>
      </c>
      <c r="W140" s="8">
        <f t="shared" ref="W140:X140" si="526">W134</f>
        <v>7.8820800059504259E-2</v>
      </c>
      <c r="X140" s="8">
        <f t="shared" si="526"/>
        <v>7.6160648874185846E-2</v>
      </c>
      <c r="Y140" s="8">
        <f t="shared" ref="Y140" si="527">Y134</f>
        <v>7.2025451867821999E-2</v>
      </c>
      <c r="Z140" s="31">
        <f t="shared" si="520"/>
        <v>0.11594039247249438</v>
      </c>
      <c r="AA140" s="31"/>
      <c r="AO140" s="8">
        <f t="shared" ref="AO140" si="528">AO134</f>
        <v>0.19629506612140887</v>
      </c>
      <c r="AP140" s="8">
        <f>AP134</f>
        <v>0.23862918487887347</v>
      </c>
      <c r="AQ140" s="8">
        <f t="shared" ref="AQ140:AR140" si="529">AQ134</f>
        <v>0.18031410572369519</v>
      </c>
      <c r="AR140" s="8">
        <f t="shared" si="529"/>
        <v>0.18120604794782844</v>
      </c>
      <c r="AS140" s="8">
        <f t="shared" ref="AS140:AT140" si="530">AS134</f>
        <v>0.16086681280197879</v>
      </c>
      <c r="AT140" s="8">
        <f t="shared" si="530"/>
        <v>0.18312285894606781</v>
      </c>
      <c r="BE140" s="31">
        <f t="shared" si="524"/>
        <v>0.19007234606997545</v>
      </c>
    </row>
    <row r="141" spans="1:77" x14ac:dyDescent="0.25">
      <c r="B141" s="8">
        <f>SUM(B138:B140)</f>
        <v>1.0000000000000002</v>
      </c>
      <c r="C141" s="8">
        <f t="shared" ref="C141:V141" si="531">SUM(C138:C140)</f>
        <v>1.0000000000000002</v>
      </c>
      <c r="D141" s="8">
        <f t="shared" si="531"/>
        <v>1</v>
      </c>
      <c r="E141" s="8">
        <f t="shared" si="531"/>
        <v>1.0000000000000002</v>
      </c>
      <c r="F141" s="8">
        <f t="shared" si="531"/>
        <v>1</v>
      </c>
      <c r="G141" s="8">
        <f t="shared" si="531"/>
        <v>1</v>
      </c>
      <c r="H141" s="8">
        <f t="shared" si="531"/>
        <v>1</v>
      </c>
      <c r="I141" s="8">
        <f t="shared" si="531"/>
        <v>1</v>
      </c>
      <c r="J141" s="8">
        <f t="shared" si="531"/>
        <v>0.99999999999999989</v>
      </c>
      <c r="K141" s="8">
        <f t="shared" si="531"/>
        <v>1</v>
      </c>
      <c r="L141" s="8">
        <f t="shared" si="531"/>
        <v>1</v>
      </c>
      <c r="M141" s="8">
        <f t="shared" si="531"/>
        <v>1.0000000000000002</v>
      </c>
      <c r="N141" s="8">
        <f t="shared" si="531"/>
        <v>1</v>
      </c>
      <c r="O141" s="8">
        <f t="shared" si="531"/>
        <v>1</v>
      </c>
      <c r="P141" s="8">
        <f t="shared" si="531"/>
        <v>0.99999999999999989</v>
      </c>
      <c r="Q141" s="8">
        <f t="shared" si="531"/>
        <v>0.99999999999999989</v>
      </c>
      <c r="R141" s="8">
        <f t="shared" si="531"/>
        <v>1.0000000000000002</v>
      </c>
      <c r="S141" s="8">
        <f t="shared" si="531"/>
        <v>1</v>
      </c>
      <c r="T141" s="8">
        <f t="shared" si="531"/>
        <v>0.99999999999999989</v>
      </c>
      <c r="U141" s="8">
        <f t="shared" si="531"/>
        <v>1</v>
      </c>
      <c r="V141" s="8">
        <f t="shared" si="531"/>
        <v>1.0000000000000002</v>
      </c>
      <c r="W141" s="8">
        <f t="shared" ref="W141:X141" si="532">SUM(W138:W140)</f>
        <v>1.0000000000000002</v>
      </c>
      <c r="X141" s="8">
        <f t="shared" si="532"/>
        <v>0.99999999999999989</v>
      </c>
      <c r="Y141" s="8">
        <f t="shared" ref="Y141" si="533">SUM(Y138:Y140)</f>
        <v>1</v>
      </c>
      <c r="Z141" s="31">
        <f t="shared" si="520"/>
        <v>1</v>
      </c>
      <c r="AO141" s="8">
        <f t="shared" ref="AO141" si="534">SUM(AO138:AO140)</f>
        <v>1</v>
      </c>
      <c r="AP141" s="8">
        <f>SUM(AP138:AP140)</f>
        <v>1</v>
      </c>
      <c r="AQ141" s="8">
        <f t="shared" ref="AQ141:AR141" si="535">SUM(AQ138:AQ140)</f>
        <v>1</v>
      </c>
      <c r="AR141" s="8">
        <f t="shared" si="535"/>
        <v>1</v>
      </c>
      <c r="AS141" s="8">
        <f t="shared" ref="AS141:AT141" si="536">SUM(AS138:AS140)</f>
        <v>1</v>
      </c>
      <c r="AT141" s="8">
        <f t="shared" si="536"/>
        <v>1.1052742200734438</v>
      </c>
      <c r="BE141" s="31">
        <f t="shared" si="524"/>
        <v>1.0175457033455739</v>
      </c>
    </row>
    <row r="142" spans="1:77" x14ac:dyDescent="0.25">
      <c r="A142" s="71" t="s">
        <v>50</v>
      </c>
      <c r="AO142"/>
      <c r="AP142"/>
      <c r="AQ142"/>
      <c r="AR142"/>
      <c r="AS142"/>
      <c r="AT142"/>
    </row>
    <row r="143" spans="1:77" x14ac:dyDescent="0.25">
      <c r="A143" t="s">
        <v>48</v>
      </c>
      <c r="B143" s="8">
        <f>SUM(B20:B22)/B$24</f>
        <v>0.41506410256410259</v>
      </c>
      <c r="C143" s="8">
        <f t="shared" ref="C143:V143" si="537">SUM(C20:C22)/C$24</f>
        <v>0.43155452436194897</v>
      </c>
      <c r="D143" s="8">
        <f t="shared" si="537"/>
        <v>0.45597147950089129</v>
      </c>
      <c r="E143" s="8">
        <f t="shared" si="537"/>
        <v>0.45355888924353654</v>
      </c>
      <c r="F143" s="8">
        <f t="shared" si="537"/>
        <v>0.46257386736703876</v>
      </c>
      <c r="G143" s="8">
        <f t="shared" si="537"/>
        <v>0.4124475975491777</v>
      </c>
      <c r="H143" s="8">
        <f t="shared" si="537"/>
        <v>0.39654621042532778</v>
      </c>
      <c r="I143" s="8">
        <f t="shared" si="537"/>
        <v>0.43257918552036201</v>
      </c>
      <c r="J143" s="8">
        <f t="shared" si="537"/>
        <v>0.43397861889627276</v>
      </c>
      <c r="K143" s="8">
        <f t="shared" si="537"/>
        <v>0.46410958904109589</v>
      </c>
      <c r="L143" s="8">
        <f t="shared" si="537"/>
        <v>0.44074999999999998</v>
      </c>
      <c r="M143" s="8">
        <f t="shared" si="537"/>
        <v>0.44644158367743503</v>
      </c>
      <c r="N143" s="8">
        <f t="shared" si="537"/>
        <v>0.51804619826756493</v>
      </c>
      <c r="O143" s="8">
        <f t="shared" si="537"/>
        <v>0.5677403491517089</v>
      </c>
      <c r="P143" s="8">
        <f t="shared" si="537"/>
        <v>0.60702727693018954</v>
      </c>
      <c r="Q143" s="8">
        <f t="shared" si="537"/>
        <v>0.62086570477247505</v>
      </c>
      <c r="R143" s="8">
        <f t="shared" si="537"/>
        <v>0.55050709939148068</v>
      </c>
      <c r="S143" s="8">
        <f t="shared" si="537"/>
        <v>0.43804777453170646</v>
      </c>
      <c r="T143" s="8">
        <f t="shared" si="537"/>
        <v>0.44183109707971585</v>
      </c>
      <c r="U143" s="8">
        <f t="shared" si="537"/>
        <v>0.43127690100430416</v>
      </c>
      <c r="V143" s="8">
        <f t="shared" si="537"/>
        <v>0.42447443550480146</v>
      </c>
      <c r="W143" s="8">
        <f t="shared" ref="W143:X143" si="538">SUM(W20:W22)/W$24</f>
        <v>0.4774024738344434</v>
      </c>
      <c r="X143" s="8">
        <f t="shared" si="538"/>
        <v>0.47442271572201966</v>
      </c>
      <c r="Y143" s="8">
        <f t="shared" ref="Y143" si="539">SUM(Y20:Y22)/Y$24</f>
        <v>0.475469781615033</v>
      </c>
      <c r="Z143" s="31">
        <f>AVERAGE(N143:X143)</f>
        <v>0.50469472965367368</v>
      </c>
      <c r="AO143" s="8">
        <f t="shared" ref="AO143:AP143" si="540">SUM(AO20:AO22)/AO$24</f>
        <v>0.54795613160518442</v>
      </c>
      <c r="AP143" s="8">
        <f t="shared" si="540"/>
        <v>0.42222511724856698</v>
      </c>
      <c r="AQ143" s="8">
        <f t="shared" ref="AQ143:AR143" si="541">SUM(AQ20:AQ22)/AQ$24</f>
        <v>0.44490163302044489</v>
      </c>
      <c r="AR143" s="8">
        <f t="shared" si="541"/>
        <v>0.47357233952104294</v>
      </c>
      <c r="AS143" s="8">
        <f t="shared" ref="AS143:AT143" si="542">SUM(AS20:AS22)/AS$24</f>
        <v>0.43306233062330624</v>
      </c>
      <c r="AT143" s="8">
        <f t="shared" si="542"/>
        <v>0.40623830318153464</v>
      </c>
      <c r="BE143" s="31">
        <f t="shared" ref="BE143:BE146" si="543">AVERAGE(AO143:AZ143)</f>
        <v>0.45465930920001335</v>
      </c>
    </row>
    <row r="144" spans="1:77" x14ac:dyDescent="0.25">
      <c r="A144" t="s">
        <v>49</v>
      </c>
      <c r="B144" s="8">
        <f>SUM(B17:B19)/B$24</f>
        <v>0.5641025641025641</v>
      </c>
      <c r="C144" s="8">
        <f t="shared" ref="C144:V144" si="544">SUM(C17:C19)/C$24</f>
        <v>0.54640371229698381</v>
      </c>
      <c r="D144" s="8">
        <f t="shared" si="544"/>
        <v>0.52156862745098043</v>
      </c>
      <c r="E144" s="8">
        <f t="shared" si="544"/>
        <v>0.5240983083306735</v>
      </c>
      <c r="F144" s="8">
        <f t="shared" si="544"/>
        <v>0.51411687458962574</v>
      </c>
      <c r="G144" s="8">
        <f t="shared" si="544"/>
        <v>0.56465656239922601</v>
      </c>
      <c r="H144" s="8">
        <f t="shared" si="544"/>
        <v>0.57914934441957144</v>
      </c>
      <c r="I144" s="8">
        <f t="shared" si="544"/>
        <v>0.54449472096530915</v>
      </c>
      <c r="J144" s="8">
        <f t="shared" si="544"/>
        <v>0.5437734758740248</v>
      </c>
      <c r="K144" s="8">
        <f t="shared" si="544"/>
        <v>0.51479452054794517</v>
      </c>
      <c r="L144" s="8">
        <f t="shared" si="544"/>
        <v>0.54100000000000004</v>
      </c>
      <c r="M144" s="8">
        <f t="shared" si="544"/>
        <v>0.5350983726014088</v>
      </c>
      <c r="N144" s="8">
        <f t="shared" si="544"/>
        <v>0.45380173243503369</v>
      </c>
      <c r="O144" s="8">
        <f t="shared" si="544"/>
        <v>0.40373739857388741</v>
      </c>
      <c r="P144" s="8">
        <f t="shared" si="544"/>
        <v>0.36569579288025889</v>
      </c>
      <c r="Q144" s="8">
        <f t="shared" si="544"/>
        <v>0.35316315205327414</v>
      </c>
      <c r="R144" s="8">
        <f t="shared" si="544"/>
        <v>0.42677484787018255</v>
      </c>
      <c r="S144" s="8">
        <f t="shared" si="544"/>
        <v>0.54356418628630354</v>
      </c>
      <c r="T144" s="8">
        <f t="shared" si="544"/>
        <v>0.54254143646408837</v>
      </c>
      <c r="U144" s="8">
        <f t="shared" si="544"/>
        <v>0.55494978479196555</v>
      </c>
      <c r="V144" s="8">
        <f t="shared" si="544"/>
        <v>0.56332727744614586</v>
      </c>
      <c r="W144" s="8">
        <f t="shared" ref="W144:X144" si="545">SUM(W17:W19)/W$24</f>
        <v>0.5115366317792579</v>
      </c>
      <c r="X144" s="8">
        <f t="shared" si="545"/>
        <v>0.51563363164291243</v>
      </c>
      <c r="Y144" s="8">
        <f t="shared" ref="Y144" si="546">SUM(Y17:Y19)/Y$24</f>
        <v>0.51609954291518534</v>
      </c>
      <c r="Z144" s="31">
        <f t="shared" ref="Z144:Z146" si="547">AVERAGE(N144:X144)</f>
        <v>0.47588417020211915</v>
      </c>
      <c r="AO144" s="8">
        <f t="shared" ref="AO144:AP144" si="548">SUM(AO17:AO19)/AO$24</f>
        <v>0.43758723828514456</v>
      </c>
      <c r="AP144" s="8">
        <f t="shared" si="548"/>
        <v>0.55914538822303284</v>
      </c>
      <c r="AQ144" s="8">
        <f t="shared" ref="AQ144:AR144" si="549">SUM(AQ17:AQ19)/AQ$24</f>
        <v>0.5367108139385367</v>
      </c>
      <c r="AR144" s="8">
        <f t="shared" si="549"/>
        <v>0.50715601530395349</v>
      </c>
      <c r="AS144" s="8">
        <f t="shared" ref="AS144:AT144" si="550">SUM(AS17:AS19)/AS$24</f>
        <v>0.54918699186991871</v>
      </c>
      <c r="AT144" s="8">
        <f t="shared" si="550"/>
        <v>0.57779164067373678</v>
      </c>
      <c r="BE144" s="31">
        <f t="shared" si="543"/>
        <v>0.52792968138238716</v>
      </c>
    </row>
    <row r="145" spans="1:57" x14ac:dyDescent="0.25">
      <c r="A145" t="s">
        <v>4</v>
      </c>
      <c r="B145" s="8">
        <f>B16/B$24</f>
        <v>2.0833333333333332E-2</v>
      </c>
      <c r="C145" s="8">
        <f t="shared" ref="C145:V145" si="551">C16/C$24</f>
        <v>2.2041763341067284E-2</v>
      </c>
      <c r="D145" s="8">
        <f t="shared" si="551"/>
        <v>2.2459893048128343E-2</v>
      </c>
      <c r="E145" s="8">
        <f t="shared" si="551"/>
        <v>2.2342802425789978E-2</v>
      </c>
      <c r="F145" s="8">
        <f t="shared" si="551"/>
        <v>2.3309258043335522E-2</v>
      </c>
      <c r="G145" s="8">
        <f t="shared" si="551"/>
        <v>2.2895840051596259E-2</v>
      </c>
      <c r="H145" s="8">
        <f t="shared" si="551"/>
        <v>2.4304445155100735E-2</v>
      </c>
      <c r="I145" s="8">
        <f t="shared" si="551"/>
        <v>2.2926093514328807E-2</v>
      </c>
      <c r="J145" s="8">
        <f t="shared" si="551"/>
        <v>2.2247905229702398E-2</v>
      </c>
      <c r="K145" s="8">
        <f t="shared" si="551"/>
        <v>2.1095890410958905E-2</v>
      </c>
      <c r="L145" s="8">
        <f t="shared" si="551"/>
        <v>1.8249999999999999E-2</v>
      </c>
      <c r="M145" s="8">
        <f t="shared" si="551"/>
        <v>1.8460043721156182E-2</v>
      </c>
      <c r="N145" s="8">
        <f t="shared" si="551"/>
        <v>2.8152069297401348E-2</v>
      </c>
      <c r="O145" s="8">
        <f t="shared" si="551"/>
        <v>2.8522252274403737E-2</v>
      </c>
      <c r="P145" s="8">
        <f t="shared" si="551"/>
        <v>2.7276930189551549E-2</v>
      </c>
      <c r="Q145" s="8">
        <f t="shared" si="551"/>
        <v>2.5971143174250831E-2</v>
      </c>
      <c r="R145" s="8">
        <f t="shared" si="551"/>
        <v>2.2718052738336714E-2</v>
      </c>
      <c r="S145" s="8">
        <f t="shared" si="551"/>
        <v>1.8388039181990033E-2</v>
      </c>
      <c r="T145" s="8">
        <f t="shared" si="551"/>
        <v>1.5627466456195737E-2</v>
      </c>
      <c r="U145" s="8">
        <f t="shared" si="551"/>
        <v>1.3773314203730272E-2</v>
      </c>
      <c r="V145" s="8">
        <f t="shared" si="551"/>
        <v>1.2198287049052686E-2</v>
      </c>
      <c r="W145" s="8">
        <f t="shared" ref="W145:X145" si="552">W16/W$24</f>
        <v>1.1060894386298764E-2</v>
      </c>
      <c r="X145" s="8">
        <f t="shared" si="552"/>
        <v>9.9436526350679486E-3</v>
      </c>
      <c r="Y145" s="8">
        <f t="shared" ref="Y145" si="553">Y16/Y$24</f>
        <v>8.430675469781615E-3</v>
      </c>
      <c r="Z145" s="31">
        <f t="shared" si="547"/>
        <v>1.9421100144207233E-2</v>
      </c>
      <c r="AO145" s="8">
        <f t="shared" ref="AO145:AP145" si="554">AO16/AO$24</f>
        <v>1.4456630109670987E-2</v>
      </c>
      <c r="AP145" s="8">
        <f t="shared" si="554"/>
        <v>1.8629494528400209E-2</v>
      </c>
      <c r="AQ145" s="8">
        <f t="shared" ref="AQ145:AR145" si="555">AQ16/AQ$24</f>
        <v>1.8387553041018388E-2</v>
      </c>
      <c r="AR145" s="8">
        <f t="shared" si="555"/>
        <v>1.9271645175003543E-2</v>
      </c>
      <c r="AS145" s="8">
        <f t="shared" ref="AS145:AT145" si="556">AS16/AS$24</f>
        <v>1.7750677506775069E-2</v>
      </c>
      <c r="AT145" s="8">
        <f t="shared" si="556"/>
        <v>1.5970056144728635E-2</v>
      </c>
      <c r="BE145" s="31">
        <f t="shared" si="543"/>
        <v>1.7411009417599474E-2</v>
      </c>
    </row>
    <row r="146" spans="1:57" x14ac:dyDescent="0.25">
      <c r="B146" s="8">
        <f>SUM(B143:B145)</f>
        <v>1</v>
      </c>
      <c r="C146" s="8">
        <f t="shared" ref="C146:V146" si="557">SUM(C143:C145)</f>
        <v>1</v>
      </c>
      <c r="D146" s="8">
        <f t="shared" si="557"/>
        <v>1</v>
      </c>
      <c r="E146" s="8">
        <f t="shared" si="557"/>
        <v>1</v>
      </c>
      <c r="F146" s="8">
        <f t="shared" si="557"/>
        <v>1</v>
      </c>
      <c r="G146" s="8">
        <f t="shared" si="557"/>
        <v>1</v>
      </c>
      <c r="H146" s="8">
        <f t="shared" si="557"/>
        <v>1</v>
      </c>
      <c r="I146" s="8">
        <f t="shared" si="557"/>
        <v>1</v>
      </c>
      <c r="J146" s="8">
        <f t="shared" si="557"/>
        <v>1</v>
      </c>
      <c r="K146" s="8">
        <f t="shared" si="557"/>
        <v>1</v>
      </c>
      <c r="L146" s="8">
        <f t="shared" si="557"/>
        <v>1</v>
      </c>
      <c r="M146" s="8">
        <f t="shared" si="557"/>
        <v>1</v>
      </c>
      <c r="N146" s="8">
        <f t="shared" si="557"/>
        <v>1</v>
      </c>
      <c r="O146" s="8">
        <f t="shared" si="557"/>
        <v>1</v>
      </c>
      <c r="P146" s="8">
        <f t="shared" si="557"/>
        <v>1</v>
      </c>
      <c r="Q146" s="8">
        <f t="shared" si="557"/>
        <v>1</v>
      </c>
      <c r="R146" s="8">
        <f t="shared" si="557"/>
        <v>0.99999999999999989</v>
      </c>
      <c r="S146" s="8">
        <f t="shared" si="557"/>
        <v>1</v>
      </c>
      <c r="T146" s="8">
        <f t="shared" si="557"/>
        <v>1</v>
      </c>
      <c r="U146" s="8">
        <f t="shared" si="557"/>
        <v>1</v>
      </c>
      <c r="V146" s="8">
        <f t="shared" si="557"/>
        <v>1</v>
      </c>
      <c r="W146" s="8">
        <f t="shared" ref="W146:X146" si="558">SUM(W143:W145)</f>
        <v>1.0000000000000002</v>
      </c>
      <c r="X146" s="8">
        <f t="shared" si="558"/>
        <v>1</v>
      </c>
      <c r="Y146" s="8">
        <f t="shared" ref="Y146" si="559">SUM(Y143:Y145)</f>
        <v>1</v>
      </c>
      <c r="Z146" s="31">
        <f t="shared" si="547"/>
        <v>1</v>
      </c>
      <c r="AO146" s="8">
        <f t="shared" ref="AO146:AP146" si="560">SUM(AO143:AO145)</f>
        <v>1</v>
      </c>
      <c r="AP146" s="8">
        <f t="shared" si="560"/>
        <v>1</v>
      </c>
      <c r="AQ146" s="8">
        <f t="shared" ref="AQ146:AR146" si="561">SUM(AQ143:AQ145)</f>
        <v>0.99999999999999989</v>
      </c>
      <c r="AR146" s="8">
        <f t="shared" si="561"/>
        <v>1</v>
      </c>
      <c r="AS146" s="8">
        <f t="shared" ref="AS146:AT146" si="562">SUM(AS143:AS145)</f>
        <v>1</v>
      </c>
      <c r="AT146" s="8">
        <f t="shared" si="562"/>
        <v>1</v>
      </c>
      <c r="BE146" s="31">
        <f t="shared" si="543"/>
        <v>1</v>
      </c>
    </row>
    <row r="148" spans="1:57" x14ac:dyDescent="0.25">
      <c r="A148" t="s">
        <v>55</v>
      </c>
      <c r="B148" s="3">
        <v>42005</v>
      </c>
      <c r="C148" s="3">
        <v>42036</v>
      </c>
      <c r="D148" s="3">
        <v>42064</v>
      </c>
      <c r="E148" s="3">
        <v>42095</v>
      </c>
      <c r="F148" s="3">
        <v>42125</v>
      </c>
      <c r="G148" s="3">
        <v>42156</v>
      </c>
      <c r="H148" s="3">
        <v>42186</v>
      </c>
      <c r="I148" s="3">
        <v>42217</v>
      </c>
      <c r="J148" s="3">
        <v>42248</v>
      </c>
      <c r="K148" s="3">
        <v>42278</v>
      </c>
      <c r="L148" s="3">
        <v>42309</v>
      </c>
      <c r="M148" s="3">
        <v>42339</v>
      </c>
      <c r="N148" s="3">
        <v>42370</v>
      </c>
      <c r="O148" s="3">
        <v>42401</v>
      </c>
      <c r="P148" s="3">
        <v>42430</v>
      </c>
      <c r="Q148" s="3">
        <v>42461</v>
      </c>
      <c r="R148" s="3">
        <v>42491</v>
      </c>
      <c r="S148" s="3">
        <v>42522</v>
      </c>
      <c r="T148" s="3">
        <v>42552</v>
      </c>
      <c r="U148" s="3">
        <v>42583</v>
      </c>
      <c r="V148" s="3">
        <v>42614</v>
      </c>
      <c r="W148" s="3">
        <v>42644</v>
      </c>
      <c r="X148" s="3">
        <v>42675</v>
      </c>
      <c r="Y148" s="3">
        <v>42705</v>
      </c>
      <c r="AM148" t="s">
        <v>55</v>
      </c>
      <c r="AO148" s="108">
        <v>42736</v>
      </c>
      <c r="AP148" s="108">
        <v>42767</v>
      </c>
      <c r="AQ148" s="108">
        <v>42795</v>
      </c>
      <c r="AR148" s="108">
        <v>42826</v>
      </c>
      <c r="AS148" s="108">
        <v>42856</v>
      </c>
      <c r="AT148" s="108">
        <v>42887</v>
      </c>
      <c r="AU148" s="108">
        <v>42917</v>
      </c>
      <c r="AV148" s="108">
        <v>42948</v>
      </c>
      <c r="AW148" s="108">
        <v>42979</v>
      </c>
      <c r="AX148" s="108">
        <v>43009</v>
      </c>
      <c r="AY148" s="108">
        <v>43040</v>
      </c>
      <c r="AZ148" s="108">
        <v>43070</v>
      </c>
    </row>
    <row r="149" spans="1:57" x14ac:dyDescent="0.25">
      <c r="A149" t="s">
        <v>48</v>
      </c>
      <c r="B149" s="8">
        <f>SUM(B32:B34)/SUM(B20:B22)</f>
        <v>0.16119691119691121</v>
      </c>
      <c r="C149" s="8">
        <f t="shared" ref="C149:V149" si="563">SUM(C32:C34)/SUM(C20:C22)</f>
        <v>0.12634408602150538</v>
      </c>
      <c r="D149" s="8">
        <f t="shared" si="563"/>
        <v>0.16731821735731039</v>
      </c>
      <c r="E149" s="8">
        <f t="shared" si="563"/>
        <v>0.19352568613652357</v>
      </c>
      <c r="F149" s="8">
        <f t="shared" si="563"/>
        <v>0.25904897090134849</v>
      </c>
      <c r="G149" s="8">
        <f t="shared" si="563"/>
        <v>0.26035965598123534</v>
      </c>
      <c r="H149" s="8">
        <f t="shared" si="563"/>
        <v>0.25967741935483873</v>
      </c>
      <c r="I149" s="8">
        <f t="shared" si="563"/>
        <v>0.22175732217573221</v>
      </c>
      <c r="J149" s="8">
        <f t="shared" si="563"/>
        <v>0.39014647137150466</v>
      </c>
      <c r="K149" s="8">
        <f t="shared" si="563"/>
        <v>0.2680047225501771</v>
      </c>
      <c r="L149" s="8">
        <f t="shared" si="563"/>
        <v>0.31083380601247873</v>
      </c>
      <c r="M149" s="8">
        <f t="shared" si="563"/>
        <v>0.3400435255712731</v>
      </c>
      <c r="N149" s="8">
        <f t="shared" si="563"/>
        <v>0.13005109150023222</v>
      </c>
      <c r="O149" s="8">
        <f t="shared" si="563"/>
        <v>0.12256388046773495</v>
      </c>
      <c r="P149" s="8">
        <f t="shared" si="563"/>
        <v>0.20982482863670981</v>
      </c>
      <c r="Q149" s="8">
        <f t="shared" si="563"/>
        <v>0.16195924204504827</v>
      </c>
      <c r="R149" s="8">
        <f t="shared" si="563"/>
        <v>0.15733235077376567</v>
      </c>
      <c r="S149" s="8">
        <f t="shared" si="563"/>
        <v>0.20596312279325227</v>
      </c>
      <c r="T149" s="8">
        <f t="shared" si="563"/>
        <v>0.14362272240085744</v>
      </c>
      <c r="U149" s="8">
        <f t="shared" si="563"/>
        <v>0.14271457085828343</v>
      </c>
      <c r="V149" s="8">
        <f t="shared" si="563"/>
        <v>0.14552124732497707</v>
      </c>
      <c r="W149" s="8">
        <f t="shared" ref="W149:X149" si="564">SUM(W32:W34)/SUM(W20:W22)</f>
        <v>0.1111111111111111</v>
      </c>
      <c r="X149" s="8">
        <f t="shared" si="564"/>
        <v>0.10572892408011178</v>
      </c>
      <c r="Y149" s="8">
        <f t="shared" ref="Y149" si="565">SUM(Y32:Y34)/SUM(Y20:Y22)</f>
        <v>0.1760307626575518</v>
      </c>
      <c r="Z149" s="31"/>
      <c r="AM149" t="s">
        <v>48</v>
      </c>
      <c r="AO149" s="8">
        <f t="shared" ref="AO149:AP149" si="566">SUM(AO32:AO34)/SUM(AO20:AO22)</f>
        <v>5.8951965065502182E-2</v>
      </c>
      <c r="AP149" s="8">
        <f t="shared" si="566"/>
        <v>0.14717679728478864</v>
      </c>
      <c r="AQ149" s="8">
        <f t="shared" ref="AQ149:AR149" si="567">SUM(AQ32:AQ34)/SUM(AQ20:AQ22)</f>
        <v>0.19161849710982659</v>
      </c>
      <c r="AR149" s="8">
        <f t="shared" si="567"/>
        <v>0.18461998803111909</v>
      </c>
      <c r="AS149" s="8">
        <f t="shared" ref="AS149:AT149" si="568">SUM(AS32:AS34)/SUM(AS20:AS22)</f>
        <v>0.14705882352941177</v>
      </c>
      <c r="AT149" s="8">
        <f t="shared" si="568"/>
        <v>0.1382063882063882</v>
      </c>
    </row>
    <row r="150" spans="1:57" x14ac:dyDescent="0.25">
      <c r="A150" t="s">
        <v>49</v>
      </c>
      <c r="B150" s="8">
        <f>SUM(B29:B31)/SUM(B17:B19)</f>
        <v>0.25</v>
      </c>
      <c r="C150" s="8">
        <f t="shared" ref="C150:V150" si="569">SUM(C29:C31)/SUM(C17:C19)</f>
        <v>0.20806794055201699</v>
      </c>
      <c r="D150" s="8">
        <f t="shared" si="569"/>
        <v>0.26452494873547505</v>
      </c>
      <c r="E150" s="8">
        <f t="shared" si="569"/>
        <v>0.25334957369062117</v>
      </c>
      <c r="F150" s="8">
        <f t="shared" si="569"/>
        <v>0.29182630906768836</v>
      </c>
      <c r="G150" s="8">
        <f t="shared" si="569"/>
        <v>0.3489434608794974</v>
      </c>
      <c r="H150" s="8">
        <f t="shared" si="569"/>
        <v>0.3556046383213694</v>
      </c>
      <c r="I150" s="8">
        <f t="shared" si="569"/>
        <v>0.25872576177285317</v>
      </c>
      <c r="J150" s="8">
        <f t="shared" si="569"/>
        <v>0.37885228480340066</v>
      </c>
      <c r="K150" s="8">
        <f t="shared" si="569"/>
        <v>0.32730175625332625</v>
      </c>
      <c r="L150" s="8">
        <f t="shared" si="569"/>
        <v>0.35258780036968579</v>
      </c>
      <c r="M150" s="8">
        <f t="shared" si="569"/>
        <v>0.40217884702678164</v>
      </c>
      <c r="N150" s="8">
        <f t="shared" si="569"/>
        <v>0.16436903499469777</v>
      </c>
      <c r="O150" s="8">
        <f t="shared" si="569"/>
        <v>0.18026796589524968</v>
      </c>
      <c r="P150" s="8">
        <f t="shared" si="569"/>
        <v>0.31605562579013907</v>
      </c>
      <c r="Q150" s="8">
        <f t="shared" si="569"/>
        <v>0.2985543683218102</v>
      </c>
      <c r="R150" s="8">
        <f t="shared" si="569"/>
        <v>0.29039923954372626</v>
      </c>
      <c r="S150" s="8">
        <f t="shared" si="569"/>
        <v>0.33449257034460955</v>
      </c>
      <c r="T150" s="8">
        <f t="shared" si="569"/>
        <v>0.25080011638056443</v>
      </c>
      <c r="U150" s="8">
        <f t="shared" si="569"/>
        <v>0.24405377456049637</v>
      </c>
      <c r="V150" s="8">
        <f t="shared" si="569"/>
        <v>0.27804653305689936</v>
      </c>
      <c r="W150" s="8">
        <f t="shared" ref="W150:X150" si="570">SUM(W29:W31)/SUM(W17:W19)</f>
        <v>0.22738897930713786</v>
      </c>
      <c r="X150" s="8">
        <f t="shared" si="570"/>
        <v>0.2234840368545104</v>
      </c>
      <c r="Y150" s="8">
        <f t="shared" ref="Y150" si="571">SUM(Y29:Y31)/SUM(Y17:Y19)</f>
        <v>0.32375516630584533</v>
      </c>
      <c r="Z150" s="31"/>
      <c r="AM150" t="s">
        <v>49</v>
      </c>
      <c r="AO150" s="8">
        <f t="shared" ref="AO150:AP150" si="572">SUM(AO29:AO31)/SUM(AO17:AO19)</f>
        <v>0.14035087719298245</v>
      </c>
      <c r="AP150" s="8">
        <f t="shared" si="572"/>
        <v>0.20153774464119292</v>
      </c>
      <c r="AQ150" s="8">
        <f t="shared" ref="AQ150:AR150" si="573">SUM(AQ29:AQ31)/SUM(AQ17:AQ19)</f>
        <v>0.27455678006708195</v>
      </c>
      <c r="AR150" s="8">
        <f t="shared" si="573"/>
        <v>0.269907795473596</v>
      </c>
      <c r="AS150" s="8">
        <f t="shared" ref="AS150:AT150" si="574">SUM(AS29:AS31)/SUM(AS17:AS19)</f>
        <v>0.22329138909449792</v>
      </c>
      <c r="AT150" s="8">
        <f t="shared" si="574"/>
        <v>0.29000215936082918</v>
      </c>
    </row>
    <row r="151" spans="1:57" x14ac:dyDescent="0.25">
      <c r="A151" t="s">
        <v>4</v>
      </c>
      <c r="B151" s="8">
        <f>B28/B16</f>
        <v>0.73076923076923073</v>
      </c>
      <c r="C151" s="8">
        <f t="shared" ref="C151:V151" si="575">C28/C16</f>
        <v>0.52631578947368418</v>
      </c>
      <c r="D151" s="8">
        <f t="shared" si="575"/>
        <v>0.65079365079365081</v>
      </c>
      <c r="E151" s="8">
        <f t="shared" si="575"/>
        <v>0.75714285714285712</v>
      </c>
      <c r="F151" s="8">
        <f t="shared" si="575"/>
        <v>0.83098591549295775</v>
      </c>
      <c r="G151" s="8">
        <f t="shared" si="575"/>
        <v>0.76056338028169013</v>
      </c>
      <c r="H151" s="8">
        <f t="shared" si="575"/>
        <v>0.68421052631578949</v>
      </c>
      <c r="I151" s="8">
        <f t="shared" si="575"/>
        <v>0.61842105263157898</v>
      </c>
      <c r="J151" s="8">
        <f t="shared" si="575"/>
        <v>0.8441558441558441</v>
      </c>
      <c r="K151" s="8">
        <f t="shared" si="575"/>
        <v>0.79220779220779225</v>
      </c>
      <c r="L151" s="8">
        <f t="shared" si="575"/>
        <v>0.73972602739726023</v>
      </c>
      <c r="M151" s="8">
        <f t="shared" si="575"/>
        <v>0.75</v>
      </c>
      <c r="N151" s="8">
        <f t="shared" si="575"/>
        <v>0.38461538461538464</v>
      </c>
      <c r="O151" s="8">
        <f t="shared" si="575"/>
        <v>0.35344827586206895</v>
      </c>
      <c r="P151" s="8">
        <f t="shared" si="575"/>
        <v>0.55084745762711862</v>
      </c>
      <c r="Q151" s="8">
        <f t="shared" si="575"/>
        <v>0.4358974358974359</v>
      </c>
      <c r="R151" s="8">
        <f t="shared" si="575"/>
        <v>0.44642857142857145</v>
      </c>
      <c r="S151" s="8">
        <f t="shared" si="575"/>
        <v>0.59813084112149528</v>
      </c>
      <c r="T151" s="8">
        <f t="shared" si="575"/>
        <v>0.46464646464646464</v>
      </c>
      <c r="U151" s="8">
        <f t="shared" si="575"/>
        <v>0.48958333333333331</v>
      </c>
      <c r="V151" s="8">
        <f t="shared" si="575"/>
        <v>0.54255319148936165</v>
      </c>
      <c r="W151" s="8">
        <f t="shared" ref="W151:X151" si="576">W28/W16</f>
        <v>0.45161290322580644</v>
      </c>
      <c r="X151" s="8">
        <f t="shared" si="576"/>
        <v>0.46666666666666667</v>
      </c>
      <c r="Y151" s="8">
        <f t="shared" ref="Y151" si="577">Y28/Y16</f>
        <v>0.61445783132530118</v>
      </c>
      <c r="Z151" s="31"/>
      <c r="AM151" t="s">
        <v>4</v>
      </c>
      <c r="AO151" s="8">
        <f t="shared" ref="AO151:AP151" si="578">AO28/AO16</f>
        <v>0.55862068965517242</v>
      </c>
      <c r="AP151" s="8">
        <f t="shared" si="578"/>
        <v>0.69930069930069927</v>
      </c>
      <c r="AQ151" s="8">
        <f t="shared" ref="AQ151:AR151" si="579">AQ28/AQ16</f>
        <v>0.74125874125874125</v>
      </c>
      <c r="AR151" s="8">
        <f t="shared" si="579"/>
        <v>0.73529411764705888</v>
      </c>
      <c r="AS151" s="8">
        <f t="shared" ref="AS151:AT151" si="580">AS28/AS16</f>
        <v>0.70229007633587781</v>
      </c>
      <c r="AT151" s="8">
        <f t="shared" si="580"/>
        <v>0.7421875</v>
      </c>
    </row>
    <row r="152" spans="1:57" x14ac:dyDescent="0.25">
      <c r="Z152" s="31"/>
      <c r="AM152"/>
      <c r="AO152"/>
      <c r="AP152"/>
      <c r="AQ152"/>
      <c r="AR152"/>
      <c r="AS152"/>
      <c r="AT152"/>
    </row>
    <row r="153" spans="1:57" x14ac:dyDescent="0.25">
      <c r="A153" t="s">
        <v>52</v>
      </c>
      <c r="AM153" t="s">
        <v>52</v>
      </c>
      <c r="AO153"/>
      <c r="AP153"/>
      <c r="AQ153"/>
      <c r="AR153"/>
      <c r="AS153"/>
      <c r="AT153"/>
    </row>
    <row r="154" spans="1:57" x14ac:dyDescent="0.25">
      <c r="A154" t="s">
        <v>48</v>
      </c>
      <c r="B154" s="10">
        <f>SUM(B8:B10)/SUM(B56:B58)</f>
        <v>12.165877094972068</v>
      </c>
      <c r="C154" s="10">
        <f t="shared" ref="C154:V154" si="581">SUM(C8:C10)/SUM(C56:C58)</f>
        <v>16.39680838323353</v>
      </c>
      <c r="D154" s="10">
        <f t="shared" si="581"/>
        <v>16.499994773519163</v>
      </c>
      <c r="E154" s="10">
        <f t="shared" si="581"/>
        <v>20.17077734375</v>
      </c>
      <c r="F154" s="10">
        <f t="shared" si="581"/>
        <v>14.039651826484018</v>
      </c>
      <c r="G154" s="10">
        <f t="shared" si="581"/>
        <v>23.376402010050253</v>
      </c>
      <c r="H154" s="10">
        <f t="shared" si="581"/>
        <v>20.709918823529414</v>
      </c>
      <c r="I154" s="10">
        <f t="shared" si="581"/>
        <v>16.129231754161331</v>
      </c>
      <c r="J154" s="10">
        <f t="shared" si="581"/>
        <v>20.150941830065346</v>
      </c>
      <c r="K154" s="10">
        <f t="shared" si="581"/>
        <v>13.979350135013503</v>
      </c>
      <c r="L154" s="10">
        <f t="shared" si="581"/>
        <v>16.743358775137121</v>
      </c>
      <c r="M154" s="10">
        <f t="shared" si="581"/>
        <v>20.961197802197802</v>
      </c>
      <c r="N154" s="10">
        <f t="shared" si="581"/>
        <v>14.042312236286921</v>
      </c>
      <c r="O154" s="10">
        <f t="shared" si="581"/>
        <v>16.880122562674096</v>
      </c>
      <c r="P154" s="10">
        <f t="shared" si="581"/>
        <v>15.873884965831433</v>
      </c>
      <c r="Q154" s="10">
        <f t="shared" si="581"/>
        <v>17.817696160267111</v>
      </c>
      <c r="R154" s="10">
        <f t="shared" si="581"/>
        <v>17.432315878378379</v>
      </c>
      <c r="S154" s="10">
        <f t="shared" si="581"/>
        <v>15.144354588796185</v>
      </c>
      <c r="T154" s="10">
        <f t="shared" si="581"/>
        <v>16.803745886654482</v>
      </c>
      <c r="U154" s="10">
        <f t="shared" si="581"/>
        <v>18.064996766370253</v>
      </c>
      <c r="V154" s="10">
        <f t="shared" si="581"/>
        <v>17.381971590909089</v>
      </c>
      <c r="W154" s="10">
        <f t="shared" ref="W154:X154" si="582">SUM(W8:W10)/SUM(W56:W58)</f>
        <v>20.515086321381144</v>
      </c>
      <c r="X154" s="10">
        <f t="shared" si="582"/>
        <v>17.304182875264271</v>
      </c>
      <c r="Y154" s="10">
        <f t="shared" ref="Y154" si="583">SUM(Y8:Y10)/SUM(Y56:Y58)</f>
        <v>20.526255203877994</v>
      </c>
      <c r="AM154" t="s">
        <v>48</v>
      </c>
      <c r="AO154" s="10">
        <f t="shared" ref="AO154:AP154" si="584">SUM(AO8:AO10)/SUM(AO56:AO58)</f>
        <v>16.794154222766217</v>
      </c>
      <c r="AP154" s="10">
        <f t="shared" si="584"/>
        <v>16.834050549450549</v>
      </c>
      <c r="AQ154" s="10">
        <f t="shared" ref="AQ154:AR154" si="585">SUM(AQ8:AQ10)/SUM(AQ56:AQ58)</f>
        <v>16.318494722349701</v>
      </c>
      <c r="AR154" s="10">
        <f t="shared" si="585"/>
        <v>16.304917182294144</v>
      </c>
      <c r="AS154" s="10">
        <f t="shared" ref="AS154:AT154" si="586">SUM(AS8:AS10)/SUM(AS56:AS58)</f>
        <v>13.975892074198986</v>
      </c>
      <c r="AT154" s="10">
        <f t="shared" si="586"/>
        <v>18.051092258748675</v>
      </c>
    </row>
    <row r="155" spans="1:57" x14ac:dyDescent="0.25">
      <c r="A155" t="s">
        <v>49</v>
      </c>
      <c r="B155" s="10">
        <f>SUM(B5:B7)/SUM(B53:B55)</f>
        <v>13.628383259911894</v>
      </c>
      <c r="C155" s="10">
        <f t="shared" ref="C155:V155" si="587">SUM(C5:C7)/SUM(C53:C55)</f>
        <v>13.680038251366119</v>
      </c>
      <c r="D155" s="10">
        <f t="shared" si="587"/>
        <v>16.225667562724016</v>
      </c>
      <c r="E155" s="10">
        <f t="shared" si="587"/>
        <v>17.508351758793971</v>
      </c>
      <c r="F155" s="10">
        <f t="shared" si="587"/>
        <v>15.174931574608408</v>
      </c>
      <c r="G155" s="10">
        <f t="shared" si="587"/>
        <v>15.806122838401896</v>
      </c>
      <c r="H155" s="10">
        <f t="shared" si="587"/>
        <v>14.060311816192559</v>
      </c>
      <c r="I155" s="10">
        <f t="shared" si="587"/>
        <v>13.685679054054054</v>
      </c>
      <c r="J155" s="10">
        <f t="shared" si="587"/>
        <v>15.215626082991337</v>
      </c>
      <c r="K155" s="10">
        <f t="shared" si="587"/>
        <v>15.661765402843603</v>
      </c>
      <c r="L155" s="10">
        <f t="shared" si="587"/>
        <v>14.29292262773725</v>
      </c>
      <c r="M155" s="10">
        <f t="shared" si="587"/>
        <v>15.714463285625394</v>
      </c>
      <c r="N155" s="10">
        <f t="shared" si="587"/>
        <v>14.079632704402512</v>
      </c>
      <c r="O155" s="10">
        <f t="shared" si="587"/>
        <v>14.266506393861894</v>
      </c>
      <c r="P155" s="10">
        <f t="shared" si="587"/>
        <v>17.359709429824562</v>
      </c>
      <c r="Q155" s="10">
        <f t="shared" si="587"/>
        <v>18.546511659807969</v>
      </c>
      <c r="R155" s="10">
        <f t="shared" si="587"/>
        <v>15.429855135135135</v>
      </c>
      <c r="S155" s="10">
        <f t="shared" si="587"/>
        <v>14.181541597796183</v>
      </c>
      <c r="T155" s="10">
        <f t="shared" si="587"/>
        <v>14.225243044189861</v>
      </c>
      <c r="U155" s="10">
        <f t="shared" si="587"/>
        <v>13.137227007299291</v>
      </c>
      <c r="V155" s="10">
        <f t="shared" si="587"/>
        <v>14.174629568498029</v>
      </c>
      <c r="W155" s="10">
        <f t="shared" ref="W155:X155" si="588">SUM(W5:W7)/SUM(W53:W55)</f>
        <v>15.061704481792731</v>
      </c>
      <c r="X155" s="10">
        <f t="shared" si="588"/>
        <v>16.782758931006317</v>
      </c>
      <c r="Y155" s="10">
        <f t="shared" ref="Y155" si="589">SUM(Y5:Y7)/SUM(Y53:Y55)</f>
        <v>17.031478857507665</v>
      </c>
      <c r="AM155" t="s">
        <v>49</v>
      </c>
      <c r="AO155" s="10">
        <f t="shared" ref="AO155:AP155" si="590">SUM(AO5:AO7)/SUM(AO53:AO55)</f>
        <v>14.170920061887571</v>
      </c>
      <c r="AP155" s="10">
        <f t="shared" si="590"/>
        <v>14.942372168284805</v>
      </c>
      <c r="AQ155" s="10">
        <f t="shared" ref="AQ155:AR155" si="591">SUM(AQ5:AQ7)/SUM(AQ53:AQ55)</f>
        <v>14.446659804426144</v>
      </c>
      <c r="AR155" s="10">
        <f t="shared" si="591"/>
        <v>14.625971840209573</v>
      </c>
      <c r="AS155" s="10">
        <f t="shared" ref="AS155:AT155" si="592">SUM(AS5:AS7)/SUM(AS53:AS55)</f>
        <v>15.283087790111001</v>
      </c>
      <c r="AT155" s="10">
        <f t="shared" si="592"/>
        <v>14.422545198403382</v>
      </c>
    </row>
    <row r="156" spans="1:57" x14ac:dyDescent="0.25">
      <c r="A156" t="s">
        <v>4</v>
      </c>
      <c r="B156" s="10">
        <f>B4/B52</f>
        <v>25.032451219512197</v>
      </c>
      <c r="C156" s="10">
        <f t="shared" ref="C156:V156" si="593">C4/C52</f>
        <v>19.755242424242425</v>
      </c>
      <c r="D156" s="10">
        <f t="shared" si="593"/>
        <v>33.425615384615384</v>
      </c>
      <c r="E156" s="10">
        <f t="shared" si="593"/>
        <v>33.375156804733727</v>
      </c>
      <c r="F156" s="10">
        <f t="shared" si="593"/>
        <v>27.285160337552746</v>
      </c>
      <c r="G156" s="10">
        <f t="shared" si="593"/>
        <v>32.193661016949157</v>
      </c>
      <c r="H156" s="10">
        <f t="shared" si="593"/>
        <v>43.875194767441855</v>
      </c>
      <c r="I156" s="10">
        <f t="shared" si="593"/>
        <v>25.721978609625669</v>
      </c>
      <c r="J156" s="10">
        <f t="shared" si="593"/>
        <v>35.026007751937982</v>
      </c>
      <c r="K156" s="10">
        <f t="shared" si="593"/>
        <v>27.151162393162334</v>
      </c>
      <c r="L156" s="10">
        <f t="shared" si="593"/>
        <v>27.188452247191012</v>
      </c>
      <c r="M156" s="10">
        <f t="shared" si="593"/>
        <v>31.669962393162354</v>
      </c>
      <c r="N156" s="10">
        <f t="shared" si="593"/>
        <v>35.149828124999999</v>
      </c>
      <c r="O156" s="10">
        <f t="shared" si="593"/>
        <v>31.867835820895074</v>
      </c>
      <c r="P156" s="10">
        <f t="shared" si="593"/>
        <v>26.925121951219452</v>
      </c>
      <c r="Q156" s="10">
        <f t="shared" si="593"/>
        <v>37.592350282485882</v>
      </c>
      <c r="R156" s="10">
        <f t="shared" si="593"/>
        <v>31.795125000000002</v>
      </c>
      <c r="S156" s="10">
        <f t="shared" si="593"/>
        <v>27.800063432835824</v>
      </c>
      <c r="T156" s="10">
        <f t="shared" si="593"/>
        <v>31.257836363636365</v>
      </c>
      <c r="U156" s="10">
        <f t="shared" si="593"/>
        <v>25.938352657004828</v>
      </c>
      <c r="V156" s="10">
        <f t="shared" si="593"/>
        <v>25.281529010238909</v>
      </c>
      <c r="W156" s="10">
        <f t="shared" ref="W156:X156" si="594">W4/W52</f>
        <v>27.026854700854699</v>
      </c>
      <c r="X156" s="10">
        <f t="shared" si="594"/>
        <v>28.059678700361012</v>
      </c>
      <c r="Y156" s="10">
        <f t="shared" ref="Y156" si="595">Y4/Y52</f>
        <v>32.110261574074073</v>
      </c>
      <c r="AM156" t="s">
        <v>4</v>
      </c>
      <c r="AO156" s="10">
        <f t="shared" ref="AO156:AP156" si="596">AO4/AO52</f>
        <v>22.4601875</v>
      </c>
      <c r="AP156" s="10">
        <f t="shared" si="596"/>
        <v>32.71586585365857</v>
      </c>
      <c r="AQ156" s="10">
        <f t="shared" ref="AQ156:AR156" si="597">AQ4/AQ52</f>
        <v>26.061524547803621</v>
      </c>
      <c r="AR156" s="10">
        <f t="shared" si="597"/>
        <v>25.610891495601233</v>
      </c>
      <c r="AS156" s="10">
        <f t="shared" ref="AS156:AT156" si="598">AS4/AS52</f>
        <v>23.589915014164305</v>
      </c>
      <c r="AT156" s="10">
        <f t="shared" si="598"/>
        <v>24.274827144686299</v>
      </c>
    </row>
    <row r="157" spans="1:57" x14ac:dyDescent="0.25">
      <c r="AM157"/>
      <c r="AO157"/>
      <c r="AP157"/>
      <c r="AQ157"/>
      <c r="AR157"/>
      <c r="AS157"/>
      <c r="AT157"/>
    </row>
    <row r="158" spans="1:57" x14ac:dyDescent="0.25">
      <c r="A158" t="s">
        <v>53</v>
      </c>
      <c r="AM158" t="s">
        <v>53</v>
      </c>
      <c r="AO158"/>
      <c r="AP158"/>
      <c r="AQ158"/>
      <c r="AR158"/>
      <c r="AS158"/>
      <c r="AT158"/>
    </row>
    <row r="159" spans="1:57" x14ac:dyDescent="0.25">
      <c r="A159" t="s">
        <v>48</v>
      </c>
      <c r="B159" s="10">
        <f>SUM(B56:B58)/SUM(B32:B34)</f>
        <v>1.0718562874251496</v>
      </c>
      <c r="C159" s="10">
        <f t="shared" ref="C159:V159" si="599">SUM(C56:C58)/SUM(C32:C34)</f>
        <v>1.1843971631205674</v>
      </c>
      <c r="D159" s="10">
        <f t="shared" si="599"/>
        <v>1.3411214953271029</v>
      </c>
      <c r="E159" s="10">
        <f t="shared" si="599"/>
        <v>1.3963636363636365</v>
      </c>
      <c r="F159" s="10">
        <f t="shared" si="599"/>
        <v>1.2</v>
      </c>
      <c r="G159" s="10">
        <f t="shared" si="599"/>
        <v>1.1951951951951951</v>
      </c>
      <c r="H159" s="10">
        <f t="shared" si="599"/>
        <v>1.3198757763975155</v>
      </c>
      <c r="I159" s="10">
        <f t="shared" si="599"/>
        <v>1.2279874213836477</v>
      </c>
      <c r="J159" s="10">
        <f t="shared" si="599"/>
        <v>1.3054607508532423</v>
      </c>
      <c r="K159" s="10">
        <f t="shared" si="599"/>
        <v>1.223568281938326</v>
      </c>
      <c r="L159" s="10">
        <f t="shared" si="599"/>
        <v>1.9963503649635037</v>
      </c>
      <c r="M159" s="10">
        <f t="shared" si="599"/>
        <v>1.82</v>
      </c>
      <c r="N159" s="10">
        <f t="shared" si="599"/>
        <v>1.2696428571428571</v>
      </c>
      <c r="O159" s="10">
        <f t="shared" si="599"/>
        <v>1.2685512367491165</v>
      </c>
      <c r="P159" s="10">
        <f t="shared" si="599"/>
        <v>1.5934664246823957</v>
      </c>
      <c r="Q159" s="10">
        <f t="shared" si="599"/>
        <v>1.3222958057395144</v>
      </c>
      <c r="R159" s="10">
        <f t="shared" si="599"/>
        <v>1.3864168618266979</v>
      </c>
      <c r="S159" s="10">
        <f t="shared" si="599"/>
        <v>1.598095238095238</v>
      </c>
      <c r="T159" s="10">
        <f t="shared" si="599"/>
        <v>1.3606965174129353</v>
      </c>
      <c r="U159" s="10">
        <f t="shared" si="599"/>
        <v>1.4417249417249418</v>
      </c>
      <c r="V159" s="10">
        <f t="shared" si="599"/>
        <v>1.8487394957983194</v>
      </c>
      <c r="W159" s="10">
        <f t="shared" ref="W159:X159" si="600">SUM(W56:W58)/SUM(W32:W34)</f>
        <v>1.688340807174888</v>
      </c>
      <c r="X159" s="10">
        <f t="shared" si="600"/>
        <v>2.0837004405286343</v>
      </c>
      <c r="Y159" s="10">
        <f t="shared" ref="Y159" si="601">SUM(Y56:Y58)/SUM(Y32:Y34)</f>
        <v>2.1280339805825244</v>
      </c>
      <c r="AM159" t="s">
        <v>48</v>
      </c>
      <c r="AO159" s="10">
        <f t="shared" ref="AO159:AP159" si="602">SUM(AO56:AO58)/SUM(AO32:AO34)</f>
        <v>1.2608024691358024</v>
      </c>
      <c r="AP159" s="10">
        <f t="shared" si="602"/>
        <v>1.4308176100628931</v>
      </c>
      <c r="AQ159" s="10">
        <f t="shared" ref="AQ159:AR159" si="603">SUM(AQ56:AQ58)/SUM(AQ32:AQ34)</f>
        <v>1.643288084464555</v>
      </c>
      <c r="AR159" s="10">
        <f t="shared" si="603"/>
        <v>1.7025931928687197</v>
      </c>
      <c r="AS159" s="10">
        <f t="shared" ref="AS159:AT159" si="604">SUM(AS56:AS58)/SUM(AS32:AS34)</f>
        <v>3.1542553191489362</v>
      </c>
      <c r="AT159" s="10">
        <f t="shared" si="604"/>
        <v>2.0955555555555554</v>
      </c>
    </row>
    <row r="160" spans="1:57" x14ac:dyDescent="0.25">
      <c r="A160" t="s">
        <v>49</v>
      </c>
      <c r="B160" s="10">
        <f>SUM(B53:B55)/SUM(B29:B31)</f>
        <v>1.2897727272727273</v>
      </c>
      <c r="C160" s="10">
        <f t="shared" ref="C160:V160" si="605">SUM(C53:C55)/SUM(C29:C31)</f>
        <v>1.2448979591836735</v>
      </c>
      <c r="D160" s="10">
        <f t="shared" si="605"/>
        <v>1.441860465116279</v>
      </c>
      <c r="E160" s="10">
        <f t="shared" si="605"/>
        <v>1.4350961538461537</v>
      </c>
      <c r="F160" s="10">
        <f t="shared" si="605"/>
        <v>1.3271334792122538</v>
      </c>
      <c r="G160" s="10">
        <f t="shared" si="605"/>
        <v>1.3723404255319149</v>
      </c>
      <c r="H160" s="10">
        <f t="shared" si="605"/>
        <v>1.4192546583850931</v>
      </c>
      <c r="I160" s="10">
        <f t="shared" si="605"/>
        <v>1.2676659528907923</v>
      </c>
      <c r="J160" s="10">
        <f t="shared" si="605"/>
        <v>1.5378681626928472</v>
      </c>
      <c r="K160" s="10">
        <f t="shared" si="605"/>
        <v>1.3723577235772357</v>
      </c>
      <c r="L160" s="10">
        <f t="shared" si="605"/>
        <v>1.7955439056356488</v>
      </c>
      <c r="M160" s="10">
        <f t="shared" si="605"/>
        <v>1.8137697516930023</v>
      </c>
      <c r="N160" s="10">
        <f t="shared" si="605"/>
        <v>1.282258064516129</v>
      </c>
      <c r="O160" s="10">
        <f t="shared" si="605"/>
        <v>1.3209459459459461</v>
      </c>
      <c r="P160" s="10">
        <f t="shared" si="605"/>
        <v>1.8240000000000001</v>
      </c>
      <c r="Q160" s="10">
        <f t="shared" si="605"/>
        <v>1.5347368421052632</v>
      </c>
      <c r="R160" s="10">
        <f t="shared" si="605"/>
        <v>1.513911620294599</v>
      </c>
      <c r="S160" s="10">
        <f t="shared" si="605"/>
        <v>1.7155009451795842</v>
      </c>
      <c r="T160" s="10">
        <f t="shared" si="605"/>
        <v>1.4176334106728539</v>
      </c>
      <c r="U160" s="10">
        <f t="shared" si="605"/>
        <v>1.451271186440678</v>
      </c>
      <c r="V160" s="10">
        <f t="shared" si="605"/>
        <v>1.7568351284175643</v>
      </c>
      <c r="W160" s="10">
        <f t="shared" ref="W160:X160" si="606">SUM(W53:W55)/SUM(W29:W31)</f>
        <v>1.4601226993865031</v>
      </c>
      <c r="X160" s="10">
        <f t="shared" si="606"/>
        <v>1.7579098753595397</v>
      </c>
      <c r="Y160" s="10">
        <f t="shared" ref="Y160" si="607">SUM(Y53:Y55)/SUM(Y29:Y31)</f>
        <v>1.9048632218844985</v>
      </c>
      <c r="AM160" t="s">
        <v>49</v>
      </c>
      <c r="AO160" s="10">
        <f t="shared" ref="AO160:AP160" si="608">SUM(AO53:AO55)/SUM(AO29:AO31)</f>
        <v>1.5738636363636365</v>
      </c>
      <c r="AP160" s="10">
        <f t="shared" si="608"/>
        <v>1.4289017341040462</v>
      </c>
      <c r="AQ160" s="10">
        <f t="shared" ref="AQ160:AR160" si="609">SUM(AQ53:AQ55)/SUM(AQ29:AQ31)</f>
        <v>1.6954624781849912</v>
      </c>
      <c r="AR160" s="10">
        <f t="shared" si="609"/>
        <v>1.5807453416149069</v>
      </c>
      <c r="AS160" s="10">
        <f t="shared" ref="AS160:AT160" si="610">SUM(AS53:AS55)/SUM(AS29:AS31)</f>
        <v>1.6425414364640885</v>
      </c>
      <c r="AT160" s="10">
        <f t="shared" si="610"/>
        <v>1.5856291883842144</v>
      </c>
    </row>
    <row r="161" spans="1:46" x14ac:dyDescent="0.25">
      <c r="A161" t="s">
        <v>4</v>
      </c>
      <c r="B161" s="10">
        <f>B52/B28</f>
        <v>2.1578947368421053</v>
      </c>
      <c r="C161" s="10">
        <f t="shared" ref="C161:V161" si="611">C52/C28</f>
        <v>2.2000000000000002</v>
      </c>
      <c r="D161" s="10">
        <f t="shared" si="611"/>
        <v>3.8048780487804876</v>
      </c>
      <c r="E161" s="10">
        <f t="shared" si="611"/>
        <v>3.1886792452830188</v>
      </c>
      <c r="F161" s="10">
        <f t="shared" si="611"/>
        <v>2.0084745762711864</v>
      </c>
      <c r="G161" s="10">
        <f t="shared" si="611"/>
        <v>2.7314814814814814</v>
      </c>
      <c r="H161" s="10">
        <f t="shared" si="611"/>
        <v>3.3076923076923075</v>
      </c>
      <c r="I161" s="10">
        <f t="shared" si="611"/>
        <v>1.9893617021276595</v>
      </c>
      <c r="J161" s="10">
        <f t="shared" si="611"/>
        <v>2.976923076923077</v>
      </c>
      <c r="K161" s="10">
        <f t="shared" si="611"/>
        <v>2.877049180327869</v>
      </c>
      <c r="L161" s="10">
        <f t="shared" si="611"/>
        <v>3.2962962962962963</v>
      </c>
      <c r="M161" s="10">
        <f t="shared" si="611"/>
        <v>5.1315789473684212</v>
      </c>
      <c r="N161" s="10">
        <f t="shared" si="611"/>
        <v>1.4222222222222223</v>
      </c>
      <c r="O161" s="10">
        <f t="shared" si="611"/>
        <v>1.6341463414634145</v>
      </c>
      <c r="P161" s="10">
        <f t="shared" si="611"/>
        <v>2.523076923076923</v>
      </c>
      <c r="Q161" s="10">
        <f t="shared" si="611"/>
        <v>3.4705882352941178</v>
      </c>
      <c r="R161" s="10">
        <f t="shared" si="611"/>
        <v>2.2400000000000002</v>
      </c>
      <c r="S161" s="10">
        <f t="shared" si="611"/>
        <v>2.09375</v>
      </c>
      <c r="T161" s="10">
        <f t="shared" si="611"/>
        <v>2.3913043478260869</v>
      </c>
      <c r="U161" s="10">
        <f t="shared" si="611"/>
        <v>2.2021276595744679</v>
      </c>
      <c r="V161" s="10">
        <f t="shared" si="611"/>
        <v>2.8725490196078431</v>
      </c>
      <c r="W161" s="10">
        <f t="shared" ref="W161:X161" si="612">W52/W28</f>
        <v>2.7857142857142856</v>
      </c>
      <c r="X161" s="10">
        <f t="shared" si="612"/>
        <v>3.2976190476190474</v>
      </c>
      <c r="Y161" s="10">
        <f t="shared" ref="Y161" si="613">Y52/Y28</f>
        <v>4.2352941176470589</v>
      </c>
      <c r="AM161" t="s">
        <v>4</v>
      </c>
      <c r="AO161" s="10">
        <f t="shared" ref="AO161:AP161" si="614">AO52/AO28</f>
        <v>2.7654320987654319</v>
      </c>
      <c r="AP161" s="10">
        <f t="shared" si="614"/>
        <v>2.87</v>
      </c>
      <c r="AQ161" s="10">
        <f t="shared" ref="AQ161:AR161" si="615">AQ52/AQ28</f>
        <v>3.6509433962264151</v>
      </c>
      <c r="AR161" s="10">
        <f t="shared" si="615"/>
        <v>3.41</v>
      </c>
      <c r="AS161" s="10">
        <f t="shared" ref="AS161:AT161" si="616">AS52/AS28</f>
        <v>3.8369565217391304</v>
      </c>
      <c r="AT161" s="10">
        <f t="shared" si="616"/>
        <v>4.1105263157894738</v>
      </c>
    </row>
    <row r="162" spans="1:46" x14ac:dyDescent="0.25">
      <c r="AM162"/>
      <c r="AO162"/>
      <c r="AP162"/>
      <c r="AQ162"/>
      <c r="AR162"/>
      <c r="AS162"/>
      <c r="AT162"/>
    </row>
    <row r="163" spans="1:46" x14ac:dyDescent="0.25">
      <c r="A163" t="s">
        <v>54</v>
      </c>
      <c r="AM163" t="s">
        <v>54</v>
      </c>
      <c r="AO163"/>
      <c r="AP163"/>
      <c r="AQ163"/>
      <c r="AR163"/>
      <c r="AS163"/>
      <c r="AT163"/>
    </row>
    <row r="164" spans="1:46" x14ac:dyDescent="0.25">
      <c r="A164" t="s">
        <v>48</v>
      </c>
      <c r="B164" s="10">
        <f>SUM(B8:B10)/SUM(B20:B22)</f>
        <v>2.1020193050193052</v>
      </c>
      <c r="C164" s="10">
        <f t="shared" ref="C164:V164" si="617">SUM(C8:C10)/SUM(C20:C22)</f>
        <v>2.4536442652329749</v>
      </c>
      <c r="D164" s="10">
        <f t="shared" si="617"/>
        <v>3.7025007818608286</v>
      </c>
      <c r="E164" s="10">
        <f t="shared" si="617"/>
        <v>5.4507941590429274</v>
      </c>
      <c r="F164" s="10">
        <f t="shared" si="617"/>
        <v>4.3643488289567074</v>
      </c>
      <c r="G164" s="10">
        <f t="shared" si="617"/>
        <v>7.2742830336200166</v>
      </c>
      <c r="H164" s="10">
        <f t="shared" si="617"/>
        <v>7.0981576612903226</v>
      </c>
      <c r="I164" s="10">
        <f t="shared" si="617"/>
        <v>4.3922350069735012</v>
      </c>
      <c r="J164" s="10">
        <f t="shared" si="617"/>
        <v>10.26329593874833</v>
      </c>
      <c r="K164" s="10">
        <f t="shared" si="617"/>
        <v>4.5841375442739078</v>
      </c>
      <c r="L164" s="10">
        <f t="shared" si="617"/>
        <v>10.38980969937607</v>
      </c>
      <c r="M164" s="10">
        <f t="shared" si="617"/>
        <v>12.972449673558215</v>
      </c>
      <c r="N164" s="10">
        <f t="shared" si="617"/>
        <v>2.3186446818392943</v>
      </c>
      <c r="O164" s="10">
        <f t="shared" si="617"/>
        <v>2.6244971849285403</v>
      </c>
      <c r="P164" s="10">
        <f t="shared" si="617"/>
        <v>5.3074146991622237</v>
      </c>
      <c r="Q164" s="10">
        <f t="shared" si="617"/>
        <v>3.8158026456918126</v>
      </c>
      <c r="R164" s="10">
        <f t="shared" si="617"/>
        <v>3.802480103168755</v>
      </c>
      <c r="S164" s="10">
        <f t="shared" si="617"/>
        <v>4.9847444095723814</v>
      </c>
      <c r="T164" s="10">
        <f t="shared" si="617"/>
        <v>3.2839046087888537</v>
      </c>
      <c r="U164" s="10">
        <f t="shared" si="617"/>
        <v>3.7169662341982703</v>
      </c>
      <c r="V164" s="10">
        <f t="shared" si="617"/>
        <v>4.6762870681748696</v>
      </c>
      <c r="W164" s="10">
        <f t="shared" ref="W164:X164" si="618">SUM(W8:W10)/SUM(W20:W22)</f>
        <v>3.8484952665670158</v>
      </c>
      <c r="X164" s="10">
        <f t="shared" si="618"/>
        <v>3.8122396367023752</v>
      </c>
      <c r="Y164" s="10">
        <f t="shared" ref="Y164" si="619">SUM(Y8:Y10)/SUM(Y20:Y22)</f>
        <v>7.6891237983337026</v>
      </c>
      <c r="AM164" t="s">
        <v>48</v>
      </c>
      <c r="AO164" s="10">
        <f t="shared" ref="AO164:AP164" si="620">SUM(AO8:AO10)/SUM(AO20:AO22)</f>
        <v>1.2482554585152839</v>
      </c>
      <c r="AP164" s="10">
        <f t="shared" si="620"/>
        <v>3.5449674483184199</v>
      </c>
      <c r="AQ164" s="10">
        <f t="shared" ref="AQ164:AR164" si="621">SUM(AQ8:AQ10)/SUM(AQ20:AQ22)</f>
        <v>5.1384393063583813</v>
      </c>
      <c r="AR164" s="10">
        <f t="shared" si="621"/>
        <v>5.1251692100538593</v>
      </c>
      <c r="AS164" s="10">
        <f t="shared" ref="AS164:AT164" si="622">SUM(AS8:AS10)/SUM(AS20:AS22)</f>
        <v>6.4828723404255317</v>
      </c>
      <c r="AT164" s="10">
        <f t="shared" si="622"/>
        <v>5.2279422604422603</v>
      </c>
    </row>
    <row r="165" spans="1:46" x14ac:dyDescent="0.25">
      <c r="A165" t="s">
        <v>49</v>
      </c>
      <c r="B165" s="10">
        <f>SUM(B5:B7)/SUM(B17:B19)</f>
        <v>4.3943792613636363</v>
      </c>
      <c r="C165" s="10">
        <f t="shared" ref="C165:V165" si="623">SUM(C5:C7)/SUM(C17:C19)</f>
        <v>3.5434493984430286</v>
      </c>
      <c r="D165" s="10">
        <f t="shared" si="623"/>
        <v>6.1886004784689002</v>
      </c>
      <c r="E165" s="10">
        <f t="shared" si="623"/>
        <v>6.3657040194884296</v>
      </c>
      <c r="F165" s="10">
        <f t="shared" si="623"/>
        <v>5.8771366538952741</v>
      </c>
      <c r="G165" s="10">
        <f t="shared" si="623"/>
        <v>7.569065676756134</v>
      </c>
      <c r="H165" s="10">
        <f t="shared" si="623"/>
        <v>7.0961485367200439</v>
      </c>
      <c r="I165" s="10">
        <f t="shared" si="623"/>
        <v>4.4885994459833798</v>
      </c>
      <c r="J165" s="10">
        <f t="shared" si="623"/>
        <v>8.8650021253985134</v>
      </c>
      <c r="K165" s="10">
        <f t="shared" si="623"/>
        <v>7.0348749334752529</v>
      </c>
      <c r="L165" s="10">
        <f t="shared" si="623"/>
        <v>9.0486617375231209</v>
      </c>
      <c r="M165" s="10">
        <f t="shared" si="623"/>
        <v>11.463069677712214</v>
      </c>
      <c r="N165" s="10">
        <f t="shared" si="623"/>
        <v>2.9674729586426292</v>
      </c>
      <c r="O165" s="10">
        <f t="shared" si="623"/>
        <v>3.3972009744214375</v>
      </c>
      <c r="P165" s="10">
        <f t="shared" si="623"/>
        <v>10.0076201011378</v>
      </c>
      <c r="Q165" s="10">
        <f t="shared" si="623"/>
        <v>8.4980559396605972</v>
      </c>
      <c r="R165" s="10">
        <f t="shared" si="623"/>
        <v>6.7835627376425851</v>
      </c>
      <c r="S165" s="10">
        <f t="shared" si="623"/>
        <v>8.1376851090736864</v>
      </c>
      <c r="T165" s="10">
        <f t="shared" si="623"/>
        <v>5.0576802443991884</v>
      </c>
      <c r="U165" s="10">
        <f t="shared" si="623"/>
        <v>4.6530509307135546</v>
      </c>
      <c r="V165" s="10">
        <f t="shared" si="623"/>
        <v>6.9240502188436004</v>
      </c>
      <c r="W165" s="10">
        <f t="shared" ref="W165:X165" si="624">SUM(W5:W7)/SUM(W17:W19)</f>
        <v>5.000724017670314</v>
      </c>
      <c r="X165" s="10">
        <f t="shared" si="624"/>
        <v>6.593355153203361</v>
      </c>
      <c r="Y165" s="10">
        <f t="shared" ref="Y165" si="625">SUM(Y5:Y7)/SUM(Y17:Y19)</f>
        <v>10.503471560716447</v>
      </c>
      <c r="AM165" t="s">
        <v>49</v>
      </c>
      <c r="AO165" s="10">
        <f t="shared" ref="AO165:AP165" si="626">SUM(AO5:AO7)/SUM(AO17:AO19)</f>
        <v>3.1302590567327409</v>
      </c>
      <c r="AP165" s="10">
        <f t="shared" si="626"/>
        <v>4.3030689655172454</v>
      </c>
      <c r="AQ165" s="10">
        <f t="shared" ref="AQ165:AR165" si="627">SUM(AQ5:AQ7)/SUM(AQ17:AQ19)</f>
        <v>6.7249305222807854</v>
      </c>
      <c r="AR165" s="10">
        <f t="shared" si="627"/>
        <v>6.2402511874825422</v>
      </c>
      <c r="AS165" s="10">
        <f t="shared" ref="AS165:AT165" si="628">SUM(AS5:AS7)/SUM(AS17:AS19)</f>
        <v>5.6053071798667657</v>
      </c>
      <c r="AT165" s="10">
        <f t="shared" si="628"/>
        <v>6.6320038868494926</v>
      </c>
    </row>
    <row r="166" spans="1:46" x14ac:dyDescent="0.25">
      <c r="A166" t="s">
        <v>4</v>
      </c>
      <c r="B166" s="10">
        <f>B4/B16</f>
        <v>39.474249999999998</v>
      </c>
      <c r="C166" s="10">
        <f t="shared" ref="C166:V166" si="629">C4/C16</f>
        <v>22.874491228070177</v>
      </c>
      <c r="D166" s="10">
        <f t="shared" si="629"/>
        <v>82.768190476190469</v>
      </c>
      <c r="E166" s="10">
        <f t="shared" si="629"/>
        <v>80.577164285714289</v>
      </c>
      <c r="F166" s="10">
        <f t="shared" si="629"/>
        <v>45.539316901408455</v>
      </c>
      <c r="G166" s="10">
        <f t="shared" si="629"/>
        <v>66.881197183098593</v>
      </c>
      <c r="H166" s="10">
        <f t="shared" si="629"/>
        <v>99.296493421052631</v>
      </c>
      <c r="I166" s="10">
        <f t="shared" si="629"/>
        <v>31.644802631578948</v>
      </c>
      <c r="J166" s="10">
        <f t="shared" si="629"/>
        <v>88.019902597402591</v>
      </c>
      <c r="K166" s="10">
        <f t="shared" si="629"/>
        <v>61.883493506493373</v>
      </c>
      <c r="L166" s="10">
        <f t="shared" si="629"/>
        <v>66.295130136986302</v>
      </c>
      <c r="M166" s="10">
        <f t="shared" si="629"/>
        <v>121.88768421052617</v>
      </c>
      <c r="N166" s="10">
        <f t="shared" si="629"/>
        <v>19.227256410256409</v>
      </c>
      <c r="O166" s="10">
        <f t="shared" si="629"/>
        <v>18.406422413792846</v>
      </c>
      <c r="P166" s="10">
        <f t="shared" si="629"/>
        <v>37.421355932203305</v>
      </c>
      <c r="Q166" s="10">
        <f t="shared" si="629"/>
        <v>56.870478632478637</v>
      </c>
      <c r="R166" s="10">
        <f t="shared" si="629"/>
        <v>31.795125000000002</v>
      </c>
      <c r="S166" s="10">
        <f t="shared" si="629"/>
        <v>34.815032710280377</v>
      </c>
      <c r="T166" s="10">
        <f t="shared" si="629"/>
        <v>34.730929292929297</v>
      </c>
      <c r="U166" s="10">
        <f t="shared" si="629"/>
        <v>27.964786458333332</v>
      </c>
      <c r="V166" s="10">
        <f t="shared" si="629"/>
        <v>39.401531914893617</v>
      </c>
      <c r="W166" s="10">
        <f t="shared" ref="W166:X166" si="630">W4/W16</f>
        <v>34.00152688172043</v>
      </c>
      <c r="X166" s="10">
        <f t="shared" si="630"/>
        <v>43.180727777777776</v>
      </c>
      <c r="Y166" s="10">
        <f t="shared" ref="Y166" si="631">Y4/Y16</f>
        <v>83.564054216867476</v>
      </c>
      <c r="AM166" t="s">
        <v>4</v>
      </c>
      <c r="AO166" s="10">
        <f t="shared" ref="AO166:AP166" si="632">AO4/AO16</f>
        <v>34.69711724137931</v>
      </c>
      <c r="AP166" s="10">
        <f t="shared" si="632"/>
        <v>65.660513986014067</v>
      </c>
      <c r="AQ166" s="10">
        <f t="shared" ref="AQ166:AR166" si="633">AQ4/AQ16</f>
        <v>70.530139860139869</v>
      </c>
      <c r="AR166" s="10">
        <f t="shared" si="633"/>
        <v>64.215544117647212</v>
      </c>
      <c r="AS166" s="10">
        <f t="shared" ref="AS166:AT166" si="634">AS4/AS16</f>
        <v>63.566717557251906</v>
      </c>
      <c r="AT166" s="10">
        <f t="shared" si="634"/>
        <v>74.057187499999998</v>
      </c>
    </row>
  </sheetData>
  <sortState ref="A119:Z125">
    <sortCondition ref="Z119:Z125"/>
  </sortState>
  <mergeCells count="4">
    <mergeCell ref="AJ2:AN2"/>
    <mergeCell ref="Z2:AD2"/>
    <mergeCell ref="AE2:AI2"/>
    <mergeCell ref="BA2:BE2"/>
  </mergeCells>
  <conditionalFormatting sqref="N12:Y12">
    <cfRule type="expression" dxfId="197" priority="78">
      <formula>$A$2=COLUMNS($N12:N12)</formula>
    </cfRule>
  </conditionalFormatting>
  <conditionalFormatting sqref="N24:Y24">
    <cfRule type="expression" dxfId="196" priority="77">
      <formula>$A$2=COLUMNS($N24:N24)</formula>
    </cfRule>
  </conditionalFormatting>
  <conditionalFormatting sqref="N36:Y36">
    <cfRule type="expression" dxfId="195" priority="76">
      <formula>$A$2=COLUMNS($N36:N36)</formula>
    </cfRule>
  </conditionalFormatting>
  <conditionalFormatting sqref="N48:Y48">
    <cfRule type="expression" dxfId="194" priority="75">
      <formula>$A$2=COLUMNS($N48:N48)</formula>
    </cfRule>
  </conditionalFormatting>
  <conditionalFormatting sqref="N60:Y60">
    <cfRule type="expression" dxfId="193" priority="74">
      <formula>$A$2=COLUMNS($N60:N60)</formula>
    </cfRule>
  </conditionalFormatting>
  <conditionalFormatting sqref="N72:Y72">
    <cfRule type="expression" dxfId="192" priority="73">
      <formula>$A$2=COLUMNS($N72:N72)</formula>
    </cfRule>
  </conditionalFormatting>
  <conditionalFormatting sqref="N84:Y84">
    <cfRule type="expression" dxfId="191" priority="72">
      <formula>$A$2=COLUMNS($N84:N84)</formula>
    </cfRule>
  </conditionalFormatting>
  <conditionalFormatting sqref="N90:Y90">
    <cfRule type="expression" dxfId="190" priority="71">
      <formula>$A$2=COLUMNS($N90:N90)</formula>
    </cfRule>
  </conditionalFormatting>
  <conditionalFormatting sqref="N103:Y103">
    <cfRule type="expression" dxfId="189" priority="70">
      <formula>$A$2=COLUMNS($N103:N103)</formula>
    </cfRule>
  </conditionalFormatting>
  <conditionalFormatting sqref="N114:Y114">
    <cfRule type="expression" dxfId="188" priority="69">
      <formula>$A$2=COLUMNS($N114:N114)</formula>
    </cfRule>
  </conditionalFormatting>
  <conditionalFormatting sqref="N124:Y124">
    <cfRule type="expression" dxfId="187" priority="68">
      <formula>$A$2=COLUMNS($N124:N124)</formula>
    </cfRule>
  </conditionalFormatting>
  <conditionalFormatting sqref="AJ4:AN12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5:Y135">
    <cfRule type="expression" dxfId="186" priority="66">
      <formula>$A$2=COLUMNS($N135:N135)</formula>
    </cfRule>
  </conditionalFormatting>
  <conditionalFormatting sqref="AJ13:AM1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8:AN36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52:AN6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5">
    <cfRule type="expression" dxfId="185" priority="61">
      <formula>$A$2=COLUMNS($N135:Z135)</formula>
    </cfRule>
  </conditionalFormatting>
  <conditionalFormatting sqref="AO103:AZ103">
    <cfRule type="expression" dxfId="184" priority="60">
      <formula>$A$2=COLUMNS($N103:AO103)</formula>
    </cfRule>
  </conditionalFormatting>
  <conditionalFormatting sqref="AO60:AZ60">
    <cfRule type="expression" dxfId="183" priority="59">
      <formula>$A$2=COLUMNS($N60:AO60)</formula>
    </cfRule>
  </conditionalFormatting>
  <conditionalFormatting sqref="AO135">
    <cfRule type="expression" dxfId="182" priority="48">
      <formula>$A$2=COLUMNS($N135:AO135)</formula>
    </cfRule>
  </conditionalFormatting>
  <conditionalFormatting sqref="AO125:BE125">
    <cfRule type="expression" dxfId="181" priority="57">
      <formula>$A$2=COLUMNS($N125:AO125)</formula>
    </cfRule>
  </conditionalFormatting>
  <conditionalFormatting sqref="AO114:AR114 AU114:BE114">
    <cfRule type="expression" dxfId="180" priority="55">
      <formula>$A$2=COLUMNS($N114:AO114)</formula>
    </cfRule>
  </conditionalFormatting>
  <conditionalFormatting sqref="AO36:AQ36">
    <cfRule type="expression" dxfId="179" priority="54">
      <formula>$A$2=COLUMNS($N36:AO36)</formula>
    </cfRule>
  </conditionalFormatting>
  <conditionalFormatting sqref="AO48">
    <cfRule type="expression" dxfId="178" priority="53">
      <formula>$A$2=COLUMNS($N48:AO48)</formula>
    </cfRule>
  </conditionalFormatting>
  <conditionalFormatting sqref="AO24:AQ24">
    <cfRule type="expression" dxfId="177" priority="52">
      <formula>$A$2=COLUMNS($N24:AO24)</formula>
    </cfRule>
  </conditionalFormatting>
  <conditionalFormatting sqref="AO84">
    <cfRule type="expression" dxfId="176" priority="51">
      <formula>$A$2=COLUMNS($N84:AO84)</formula>
    </cfRule>
  </conditionalFormatting>
  <conditionalFormatting sqref="AO90">
    <cfRule type="expression" dxfId="175" priority="50">
      <formula>$A$2=COLUMNS($N90:AO90)</formula>
    </cfRule>
  </conditionalFormatting>
  <conditionalFormatting sqref="BA84:BE84">
    <cfRule type="expression" dxfId="174" priority="47">
      <formula>$A$2=COLUMNS($N84:BA84)</formula>
    </cfRule>
  </conditionalFormatting>
  <conditionalFormatting sqref="BR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">
    <cfRule type="expression" dxfId="173" priority="43">
      <formula>$A$2=COLUMNS($N12:AO12)</formula>
    </cfRule>
  </conditionalFormatting>
  <conditionalFormatting sqref="AP12">
    <cfRule type="expression" dxfId="172" priority="42">
      <formula>$A$2=COLUMNS($N12:AP12)</formula>
    </cfRule>
  </conditionalFormatting>
  <conditionalFormatting sqref="AP24">
    <cfRule type="expression" dxfId="171" priority="41">
      <formula>$A$2=COLUMNS($N24:AP24)</formula>
    </cfRule>
  </conditionalFormatting>
  <conditionalFormatting sqref="AP48">
    <cfRule type="expression" dxfId="170" priority="40">
      <formula>$A$2=COLUMNS($N48:AP48)</formula>
    </cfRule>
  </conditionalFormatting>
  <conditionalFormatting sqref="AP36">
    <cfRule type="expression" dxfId="169" priority="39">
      <formula>$A$2=COLUMNS($N36:AP36)</formula>
    </cfRule>
  </conditionalFormatting>
  <conditionalFormatting sqref="AP84">
    <cfRule type="expression" dxfId="168" priority="38">
      <formula>$A$2=COLUMNS($N84:AP84)</formula>
    </cfRule>
  </conditionalFormatting>
  <conditionalFormatting sqref="AP90">
    <cfRule type="expression" dxfId="167" priority="37">
      <formula>$A$2=COLUMNS($N90:AP90)</formula>
    </cfRule>
  </conditionalFormatting>
  <conditionalFormatting sqref="AP114">
    <cfRule type="expression" dxfId="166" priority="36">
      <formula>$A$2=COLUMNS($N114:AP114)</formula>
    </cfRule>
  </conditionalFormatting>
  <conditionalFormatting sqref="AP135">
    <cfRule type="expression" dxfId="165" priority="35">
      <formula>$A$2=COLUMNS($N135:AP135)</formula>
    </cfRule>
  </conditionalFormatting>
  <conditionalFormatting sqref="AQ12">
    <cfRule type="expression" dxfId="164" priority="34">
      <formula>$A$2=COLUMNS($N12:AQ12)</formula>
    </cfRule>
  </conditionalFormatting>
  <conditionalFormatting sqref="AQ24">
    <cfRule type="expression" dxfId="163" priority="33">
      <formula>$A$2=COLUMNS($N24:AQ24)</formula>
    </cfRule>
  </conditionalFormatting>
  <conditionalFormatting sqref="AQ36">
    <cfRule type="expression" dxfId="162" priority="32">
      <formula>$A$2=COLUMNS($N36:AQ36)</formula>
    </cfRule>
  </conditionalFormatting>
  <conditionalFormatting sqref="AQ90">
    <cfRule type="expression" dxfId="161" priority="31">
      <formula>$A$2=COLUMNS($N90:AQ90)</formula>
    </cfRule>
  </conditionalFormatting>
  <conditionalFormatting sqref="AQ114">
    <cfRule type="expression" dxfId="160" priority="30">
      <formula>$A$2=COLUMNS($N114:AQ114)</formula>
    </cfRule>
  </conditionalFormatting>
  <conditionalFormatting sqref="AQ84">
    <cfRule type="expression" dxfId="159" priority="29">
      <formula>$A$2=COLUMNS($N84:AQ84)</formula>
    </cfRule>
  </conditionalFormatting>
  <conditionalFormatting sqref="AQ135">
    <cfRule type="expression" dxfId="158" priority="28">
      <formula>$A$2=COLUMNS($N135:AQ135)</formula>
    </cfRule>
  </conditionalFormatting>
  <conditionalFormatting sqref="BE135">
    <cfRule type="expression" dxfId="157" priority="27">
      <formula>$A$2=COLUMNS($N135:BE135)</formula>
    </cfRule>
  </conditionalFormatting>
  <conditionalFormatting sqref="AR12">
    <cfRule type="expression" dxfId="156" priority="26">
      <formula>$A$2=COLUMNS($N12:AR12)</formula>
    </cfRule>
  </conditionalFormatting>
  <conditionalFormatting sqref="AR24">
    <cfRule type="expression" dxfId="155" priority="25">
      <formula>$A$2=COLUMNS($N24:AR24)</formula>
    </cfRule>
  </conditionalFormatting>
  <conditionalFormatting sqref="AR24">
    <cfRule type="expression" dxfId="154" priority="24">
      <formula>$A$2=COLUMNS($N24:AR24)</formula>
    </cfRule>
  </conditionalFormatting>
  <conditionalFormatting sqref="AR36">
    <cfRule type="expression" dxfId="153" priority="23">
      <formula>$A$2=COLUMNS($N36:AR36)</formula>
    </cfRule>
  </conditionalFormatting>
  <conditionalFormatting sqref="AR36">
    <cfRule type="expression" dxfId="152" priority="22">
      <formula>$A$2=COLUMNS($N36:AR36)</formula>
    </cfRule>
  </conditionalFormatting>
  <conditionalFormatting sqref="AR84">
    <cfRule type="expression" dxfId="151" priority="21">
      <formula>$A$2=COLUMNS($N84:AR84)</formula>
    </cfRule>
  </conditionalFormatting>
  <conditionalFormatting sqref="AR90">
    <cfRule type="expression" dxfId="150" priority="20">
      <formula>$A$2=COLUMNS($N90:AR90)</formula>
    </cfRule>
  </conditionalFormatting>
  <conditionalFormatting sqref="AR135">
    <cfRule type="expression" dxfId="149" priority="19">
      <formula>$A$2=COLUMNS($N135:AR135)</formula>
    </cfRule>
  </conditionalFormatting>
  <conditionalFormatting sqref="AS12">
    <cfRule type="expression" dxfId="148" priority="18">
      <formula>$A$2=COLUMNS($N12:AS12)</formula>
    </cfRule>
  </conditionalFormatting>
  <conditionalFormatting sqref="AS24">
    <cfRule type="expression" dxfId="147" priority="17">
      <formula>$A$2=COLUMNS($N24:AS24)</formula>
    </cfRule>
  </conditionalFormatting>
  <conditionalFormatting sqref="AS24">
    <cfRule type="expression" dxfId="146" priority="16">
      <formula>$A$2=COLUMNS($N24:AS24)</formula>
    </cfRule>
  </conditionalFormatting>
  <conditionalFormatting sqref="AS36">
    <cfRule type="expression" dxfId="145" priority="15">
      <formula>$A$2=COLUMNS($N36:AS36)</formula>
    </cfRule>
  </conditionalFormatting>
  <conditionalFormatting sqref="AS36">
    <cfRule type="expression" dxfId="144" priority="14">
      <formula>$A$2=COLUMNS($N36:AS36)</formula>
    </cfRule>
  </conditionalFormatting>
  <conditionalFormatting sqref="AS84">
    <cfRule type="expression" dxfId="143" priority="13">
      <formula>$A$2=COLUMNS($N84:AS84)</formula>
    </cfRule>
  </conditionalFormatting>
  <conditionalFormatting sqref="AS90">
    <cfRule type="expression" dxfId="142" priority="12">
      <formula>$A$2=COLUMNS($N90:AS90)</formula>
    </cfRule>
  </conditionalFormatting>
  <conditionalFormatting sqref="AS114">
    <cfRule type="expression" dxfId="141" priority="11">
      <formula>$A$2=COLUMNS($N114:AS114)</formula>
    </cfRule>
  </conditionalFormatting>
  <conditionalFormatting sqref="AS135">
    <cfRule type="expression" dxfId="140" priority="10">
      <formula>$A$2=COLUMNS($N135:AS135)</formula>
    </cfRule>
  </conditionalFormatting>
  <conditionalFormatting sqref="AT24">
    <cfRule type="expression" dxfId="139" priority="9">
      <formula>$A$2=COLUMNS($N24:AT24)</formula>
    </cfRule>
  </conditionalFormatting>
  <conditionalFormatting sqref="AT24">
    <cfRule type="expression" dxfId="138" priority="8">
      <formula>$A$2=COLUMNS($N24:AT24)</formula>
    </cfRule>
  </conditionalFormatting>
  <conditionalFormatting sqref="AT36">
    <cfRule type="expression" dxfId="137" priority="7">
      <formula>$A$2=COLUMNS($N36:AT36)</formula>
    </cfRule>
  </conditionalFormatting>
  <conditionalFormatting sqref="AT36">
    <cfRule type="expression" dxfId="136" priority="6">
      <formula>$A$2=COLUMNS($N36:AT36)</formula>
    </cfRule>
  </conditionalFormatting>
  <conditionalFormatting sqref="AT12">
    <cfRule type="expression" dxfId="135" priority="5">
      <formula>$A$2=COLUMNS($N12:AT12)</formula>
    </cfRule>
  </conditionalFormatting>
  <conditionalFormatting sqref="AT84">
    <cfRule type="expression" dxfId="134" priority="4">
      <formula>$A$2=COLUMNS($N84:AT84)</formula>
    </cfRule>
  </conditionalFormatting>
  <conditionalFormatting sqref="AT90">
    <cfRule type="expression" dxfId="133" priority="3">
      <formula>$A$2=COLUMNS($N90:AT90)</formula>
    </cfRule>
  </conditionalFormatting>
  <conditionalFormatting sqref="AT114">
    <cfRule type="expression" dxfId="132" priority="2">
      <formula>$A$2=COLUMNS($N114:AT114)</formula>
    </cfRule>
  </conditionalFormatting>
  <conditionalFormatting sqref="AT135">
    <cfRule type="expression" dxfId="131" priority="1">
      <formula>$A$2=COLUMNS($N135:AT135)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W138"/>
  <sheetViews>
    <sheetView zoomScale="80" zoomScaleNormal="80" workbookViewId="0">
      <pane xSplit="2" ySplit="3" topLeftCell="AN108" activePane="bottomRight" state="frozen"/>
      <selection pane="topRight" activeCell="B1" sqref="B1"/>
      <selection pane="bottomLeft" activeCell="A4" sqref="A4"/>
      <selection pane="bottomRight" activeCell="BB134" sqref="BB134:BF135"/>
    </sheetView>
  </sheetViews>
  <sheetFormatPr defaultRowHeight="15" outlineLevelCol="1" x14ac:dyDescent="0.25"/>
  <cols>
    <col min="1" max="1" width="17.42578125" style="20" customWidth="1"/>
    <col min="2" max="2" width="17.28515625" bestFit="1" customWidth="1"/>
    <col min="3" max="8" width="9.140625" customWidth="1" outlineLevel="1"/>
    <col min="9" max="9" width="9.140625" customWidth="1" outlineLevel="1" collapsed="1"/>
    <col min="10" max="13" width="9.140625" customWidth="1" outlineLevel="1"/>
    <col min="14" max="15" width="9.140625" customWidth="1"/>
    <col min="16" max="19" width="9.140625" customWidth="1" outlineLevel="1"/>
    <col min="20" max="20" width="9.140625" customWidth="1"/>
    <col min="21" max="25" width="9.140625" customWidth="1" outlineLevel="1"/>
    <col min="26" max="26" width="9.140625" customWidth="1"/>
    <col min="27" max="31" width="9.140625" style="20"/>
    <col min="32" max="41" width="9.140625" style="20" customWidth="1" outlineLevel="1"/>
    <col min="42" max="42" width="9.140625" style="20" customWidth="1"/>
    <col min="43" max="44" width="9.140625" style="20"/>
    <col min="45" max="47" width="9.140625" style="20" customWidth="1"/>
    <col min="48" max="52" width="9.140625" style="20" customWidth="1" outlineLevel="1"/>
    <col min="53" max="61" width="9.140625" style="20"/>
    <col min="62" max="64" width="9.140625" style="20" customWidth="1"/>
    <col min="65" max="69" width="9.140625" style="20" customWidth="1" outlineLevel="1"/>
    <col min="70" max="16384" width="9.140625" style="20"/>
  </cols>
  <sheetData>
    <row r="1" spans="1:75" s="173" customFormat="1" x14ac:dyDescent="0.25">
      <c r="A1" s="173" t="s">
        <v>160</v>
      </c>
      <c r="B1" s="174"/>
      <c r="C1" s="174" t="s">
        <v>163</v>
      </c>
      <c r="D1" s="174" t="s">
        <v>164</v>
      </c>
      <c r="E1" s="174" t="s">
        <v>165</v>
      </c>
      <c r="F1" s="174" t="s">
        <v>166</v>
      </c>
      <c r="G1" s="174" t="s">
        <v>167</v>
      </c>
      <c r="H1" s="174" t="s">
        <v>168</v>
      </c>
      <c r="I1" s="174" t="s">
        <v>169</v>
      </c>
      <c r="J1" s="174" t="s">
        <v>170</v>
      </c>
      <c r="K1" s="174" t="s">
        <v>171</v>
      </c>
      <c r="L1" s="174" t="s">
        <v>172</v>
      </c>
      <c r="M1" s="174" t="s">
        <v>173</v>
      </c>
      <c r="N1" s="174" t="s">
        <v>174</v>
      </c>
      <c r="O1" s="174" t="s">
        <v>175</v>
      </c>
      <c r="P1" s="174" t="s">
        <v>176</v>
      </c>
      <c r="Q1" s="174" t="s">
        <v>177</v>
      </c>
      <c r="R1" s="174" t="s">
        <v>178</v>
      </c>
      <c r="S1" s="174" t="s">
        <v>179</v>
      </c>
      <c r="T1" s="174" t="s">
        <v>180</v>
      </c>
      <c r="U1" s="174" t="s">
        <v>181</v>
      </c>
      <c r="V1" s="174" t="s">
        <v>182</v>
      </c>
      <c r="W1" s="174" t="s">
        <v>183</v>
      </c>
      <c r="X1" s="174" t="s">
        <v>184</v>
      </c>
      <c r="Y1" s="174" t="s">
        <v>185</v>
      </c>
      <c r="Z1" s="174" t="s">
        <v>186</v>
      </c>
      <c r="AA1" s="175" t="s">
        <v>187</v>
      </c>
      <c r="AB1" s="175" t="s">
        <v>19</v>
      </c>
      <c r="AC1" s="175" t="s">
        <v>20</v>
      </c>
      <c r="AD1" s="175" t="s">
        <v>21</v>
      </c>
      <c r="AE1" s="175" t="s">
        <v>22</v>
      </c>
      <c r="AF1" s="176" t="s">
        <v>188</v>
      </c>
      <c r="AG1" s="176" t="s">
        <v>23</v>
      </c>
      <c r="AH1" s="176" t="s">
        <v>24</v>
      </c>
      <c r="AI1" s="176" t="s">
        <v>25</v>
      </c>
      <c r="AJ1" s="176" t="s">
        <v>26</v>
      </c>
      <c r="AK1" s="177" t="s">
        <v>189</v>
      </c>
      <c r="AL1" s="177" t="s">
        <v>190</v>
      </c>
      <c r="AM1" s="177" t="s">
        <v>191</v>
      </c>
      <c r="AN1" s="177" t="s">
        <v>192</v>
      </c>
      <c r="AO1" s="177" t="s">
        <v>193</v>
      </c>
      <c r="AP1" s="178" t="s">
        <v>194</v>
      </c>
      <c r="AQ1" s="178" t="s">
        <v>195</v>
      </c>
      <c r="AR1" s="178" t="s">
        <v>196</v>
      </c>
      <c r="AS1" s="178" t="s">
        <v>197</v>
      </c>
      <c r="AT1" s="178" t="s">
        <v>198</v>
      </c>
      <c r="AU1" s="178" t="s">
        <v>199</v>
      </c>
      <c r="AV1" s="178" t="s">
        <v>200</v>
      </c>
      <c r="AW1" s="178" t="s">
        <v>201</v>
      </c>
      <c r="AX1" s="178" t="s">
        <v>202</v>
      </c>
      <c r="AY1" s="178" t="s">
        <v>203</v>
      </c>
      <c r="AZ1" s="178" t="s">
        <v>204</v>
      </c>
      <c r="BA1" s="178" t="s">
        <v>205</v>
      </c>
      <c r="BB1" s="175" t="s">
        <v>123</v>
      </c>
      <c r="BC1" s="175" t="s">
        <v>124</v>
      </c>
      <c r="BD1" s="175" t="s">
        <v>125</v>
      </c>
      <c r="BE1" s="175" t="s">
        <v>126</v>
      </c>
      <c r="BF1" s="175" t="s">
        <v>206</v>
      </c>
      <c r="BG1" s="179" t="s">
        <v>207</v>
      </c>
      <c r="BH1" s="178" t="s">
        <v>208</v>
      </c>
      <c r="BI1" s="178" t="s">
        <v>209</v>
      </c>
      <c r="BJ1" s="178" t="s">
        <v>210</v>
      </c>
      <c r="BK1" s="178" t="s">
        <v>211</v>
      </c>
      <c r="BL1" s="178" t="s">
        <v>212</v>
      </c>
      <c r="BM1" s="178" t="s">
        <v>213</v>
      </c>
      <c r="BN1" s="178" t="s">
        <v>214</v>
      </c>
      <c r="BO1" s="178" t="s">
        <v>215</v>
      </c>
      <c r="BP1" s="178" t="s">
        <v>216</v>
      </c>
      <c r="BQ1" s="178" t="s">
        <v>217</v>
      </c>
      <c r="BR1" s="178" t="s">
        <v>218</v>
      </c>
      <c r="BS1" s="175" t="s">
        <v>219</v>
      </c>
      <c r="BT1" s="175" t="s">
        <v>220</v>
      </c>
      <c r="BU1" s="175" t="s">
        <v>221</v>
      </c>
      <c r="BV1" s="175" t="s">
        <v>222</v>
      </c>
      <c r="BW1" s="180" t="s">
        <v>223</v>
      </c>
    </row>
    <row r="2" spans="1:75" x14ac:dyDescent="0.25">
      <c r="A2" s="24">
        <f>'[14]Full Agency'!A2</f>
        <v>6</v>
      </c>
      <c r="B2" s="24">
        <f>'Full Agency'!A2</f>
        <v>6</v>
      </c>
      <c r="C2" s="161">
        <f>'Full Agency'!B2</f>
        <v>3</v>
      </c>
      <c r="AK2" s="190" t="s">
        <v>131</v>
      </c>
      <c r="AL2" s="190"/>
      <c r="AM2" s="190"/>
      <c r="AN2" s="190"/>
      <c r="AO2" s="190"/>
      <c r="AP2" s="131" t="s">
        <v>135</v>
      </c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91" t="s">
        <v>134</v>
      </c>
      <c r="BC2" s="193"/>
      <c r="BD2" s="193"/>
      <c r="BE2" s="193"/>
      <c r="BF2" s="193"/>
      <c r="BG2" s="127" t="s">
        <v>132</v>
      </c>
      <c r="BH2" s="128"/>
      <c r="BI2" s="128"/>
      <c r="BJ2" s="133"/>
      <c r="BK2" s="133"/>
      <c r="BL2" s="133"/>
      <c r="BM2" s="133"/>
      <c r="BN2" s="133"/>
      <c r="BO2" s="133"/>
      <c r="BP2" s="133"/>
      <c r="BQ2" s="133"/>
      <c r="BR2" s="133"/>
      <c r="BS2" s="129" t="s">
        <v>133</v>
      </c>
      <c r="BT2" s="130"/>
      <c r="BU2" s="130"/>
      <c r="BV2" s="130"/>
      <c r="BW2" s="120" t="s">
        <v>130</v>
      </c>
    </row>
    <row r="3" spans="1:75" s="19" customFormat="1" x14ac:dyDescent="0.25">
      <c r="B3" s="2" t="s">
        <v>0</v>
      </c>
      <c r="C3" s="3">
        <v>42005</v>
      </c>
      <c r="D3" s="3">
        <v>42036</v>
      </c>
      <c r="E3" s="3">
        <v>42064</v>
      </c>
      <c r="F3" s="3">
        <v>42095</v>
      </c>
      <c r="G3" s="3">
        <v>42125</v>
      </c>
      <c r="H3" s="3">
        <v>42156</v>
      </c>
      <c r="I3" s="3">
        <v>42186</v>
      </c>
      <c r="J3" s="3">
        <v>42217</v>
      </c>
      <c r="K3" s="3">
        <v>42248</v>
      </c>
      <c r="L3" s="3">
        <v>42278</v>
      </c>
      <c r="M3" s="3">
        <v>42309</v>
      </c>
      <c r="N3" s="3">
        <v>42339</v>
      </c>
      <c r="O3" s="3">
        <v>42370</v>
      </c>
      <c r="P3" s="3">
        <v>42401</v>
      </c>
      <c r="Q3" s="3">
        <v>42430</v>
      </c>
      <c r="R3" s="3">
        <v>42461</v>
      </c>
      <c r="S3" s="3">
        <v>42491</v>
      </c>
      <c r="T3" s="3">
        <v>42522</v>
      </c>
      <c r="U3" s="3">
        <v>42552</v>
      </c>
      <c r="V3" s="3">
        <v>42583</v>
      </c>
      <c r="W3" s="3">
        <v>42614</v>
      </c>
      <c r="X3" s="3">
        <v>42644</v>
      </c>
      <c r="Y3" s="3">
        <v>42675</v>
      </c>
      <c r="Z3" s="3">
        <v>42705</v>
      </c>
      <c r="AA3" s="29" t="str">
        <f>"YTD " &amp; B2 &amp;"/16"</f>
        <v>YTD 6/16</v>
      </c>
      <c r="AB3" s="29" t="s">
        <v>19</v>
      </c>
      <c r="AC3" s="29" t="s">
        <v>20</v>
      </c>
      <c r="AD3" s="29" t="s">
        <v>21</v>
      </c>
      <c r="AE3" s="29" t="s">
        <v>22</v>
      </c>
      <c r="AF3" s="26" t="str">
        <f>"YTD " &amp; B2 &amp;"/15"</f>
        <v>YTD 6/15</v>
      </c>
      <c r="AG3" s="26" t="s">
        <v>23</v>
      </c>
      <c r="AH3" s="26" t="s">
        <v>24</v>
      </c>
      <c r="AI3" s="26" t="s">
        <v>25</v>
      </c>
      <c r="AJ3" s="26" t="s">
        <v>26</v>
      </c>
      <c r="AK3" s="30" t="s">
        <v>27</v>
      </c>
      <c r="AL3" s="30" t="s">
        <v>29</v>
      </c>
      <c r="AM3" s="30" t="s">
        <v>30</v>
      </c>
      <c r="AN3" s="30" t="s">
        <v>31</v>
      </c>
      <c r="AO3" s="30" t="s">
        <v>32</v>
      </c>
      <c r="AP3" s="108">
        <v>42736</v>
      </c>
      <c r="AQ3" s="108">
        <v>42767</v>
      </c>
      <c r="AR3" s="108">
        <v>42795</v>
      </c>
      <c r="AS3" s="108">
        <v>42826</v>
      </c>
      <c r="AT3" s="108">
        <v>42856</v>
      </c>
      <c r="AU3" s="108">
        <v>42887</v>
      </c>
      <c r="AV3" s="108">
        <v>42917</v>
      </c>
      <c r="AW3" s="108">
        <v>42948</v>
      </c>
      <c r="AX3" s="108">
        <v>42979</v>
      </c>
      <c r="AY3" s="108">
        <v>43009</v>
      </c>
      <c r="AZ3" s="108">
        <v>43040</v>
      </c>
      <c r="BA3" s="108">
        <v>43070</v>
      </c>
      <c r="BB3" s="29" t="s">
        <v>123</v>
      </c>
      <c r="BC3" s="29" t="s">
        <v>124</v>
      </c>
      <c r="BD3" s="29" t="s">
        <v>125</v>
      </c>
      <c r="BE3" s="29" t="s">
        <v>126</v>
      </c>
      <c r="BF3" s="29" t="str">
        <f>"YTD " &amp; B2 &amp;"/17"</f>
        <v>YTD 6/17</v>
      </c>
      <c r="BG3" s="121">
        <v>42736</v>
      </c>
      <c r="BH3" s="108">
        <v>42767</v>
      </c>
      <c r="BI3" s="108">
        <v>42795</v>
      </c>
      <c r="BJ3" s="108">
        <v>42826</v>
      </c>
      <c r="BK3" s="108">
        <v>42856</v>
      </c>
      <c r="BL3" s="108">
        <v>42887</v>
      </c>
      <c r="BM3" s="108">
        <v>42917</v>
      </c>
      <c r="BN3" s="108">
        <v>42948</v>
      </c>
      <c r="BO3" s="108">
        <v>42979</v>
      </c>
      <c r="BP3" s="108">
        <v>43009</v>
      </c>
      <c r="BQ3" s="108">
        <v>43040</v>
      </c>
      <c r="BR3" s="108">
        <v>43070</v>
      </c>
      <c r="BS3" s="29" t="s">
        <v>127</v>
      </c>
      <c r="BT3" s="29" t="s">
        <v>128</v>
      </c>
      <c r="BU3" s="29" t="s">
        <v>96</v>
      </c>
      <c r="BV3" s="29" t="s">
        <v>129</v>
      </c>
      <c r="BW3" s="112"/>
    </row>
    <row r="4" spans="1:75" x14ac:dyDescent="0.25">
      <c r="A4" s="20" t="str">
        <f>$B$3&amp;"_by_rookie_mdrt:"&amp;B4</f>
        <v>APE_by_rookie_mdrt:MDRT</v>
      </c>
      <c r="B4" t="s">
        <v>4</v>
      </c>
      <c r="C4" s="14">
        <v>578.75699999999995</v>
      </c>
      <c r="D4" s="14">
        <v>225.52699999999999</v>
      </c>
      <c r="E4" s="14">
        <v>1937.2429999999999</v>
      </c>
      <c r="F4" s="14">
        <v>841.63199999999995</v>
      </c>
      <c r="G4" s="14">
        <v>590.96699999999998</v>
      </c>
      <c r="H4" s="14">
        <v>511.755</v>
      </c>
      <c r="I4" s="14">
        <v>2684.6819999999998</v>
      </c>
      <c r="J4" s="14">
        <v>508.12900000000002</v>
      </c>
      <c r="K4" s="14">
        <v>1319.056</v>
      </c>
      <c r="L4" s="14">
        <v>723.47400000000005</v>
      </c>
      <c r="M4" s="14">
        <v>1315.0930000000001</v>
      </c>
      <c r="N4" s="14">
        <v>3179.1134999999999</v>
      </c>
      <c r="O4" s="14">
        <v>672.32799999999997</v>
      </c>
      <c r="P4" s="14">
        <v>439.19</v>
      </c>
      <c r="Q4" s="14">
        <v>760.67499999999995</v>
      </c>
      <c r="R4" s="14">
        <v>1140.2950000000001</v>
      </c>
      <c r="S4" s="14">
        <v>1084.577</v>
      </c>
      <c r="T4">
        <v>1344.498</v>
      </c>
      <c r="U4" s="6">
        <v>1045.5150000000001</v>
      </c>
      <c r="V4" s="6">
        <v>678.625</v>
      </c>
      <c r="W4">
        <v>1128.6179999999999</v>
      </c>
      <c r="X4" s="6">
        <f>[15]APE!AB8</f>
        <v>523.58199999999999</v>
      </c>
      <c r="Y4" s="6">
        <v>653.01499999999999</v>
      </c>
      <c r="Z4" s="6">
        <f>[16]APE!J27</f>
        <v>1904.2725</v>
      </c>
      <c r="AA4" s="22">
        <f>SUM(O4:INDEX(O4:Z4,$B$2))</f>
        <v>5441.5630000000001</v>
      </c>
      <c r="AB4" s="22">
        <f>SUM(O4:Q4)</f>
        <v>1872.193</v>
      </c>
      <c r="AC4" s="22">
        <f>SUM(R4:T4)</f>
        <v>3569.3700000000003</v>
      </c>
      <c r="AD4" s="22">
        <f>SUM(U4:W4)</f>
        <v>2852.7579999999998</v>
      </c>
      <c r="AE4" s="22">
        <f>SUM(X4:Z4)</f>
        <v>3080.8694999999998</v>
      </c>
      <c r="AF4" s="22">
        <f>SUM(C4                                                               : INDEX(C4:N4,$B$2))</f>
        <v>4685.8810000000003</v>
      </c>
      <c r="AG4" s="22">
        <f>SUM(C4:E4)</f>
        <v>2741.527</v>
      </c>
      <c r="AH4" s="22">
        <f>SUM(F4:H4)</f>
        <v>1944.3539999999998</v>
      </c>
      <c r="AI4" s="22">
        <f t="shared" ref="AI4:AI14" si="0">SUM(I4:K4)</f>
        <v>4511.8670000000002</v>
      </c>
      <c r="AJ4" s="22">
        <f>SUM(L4:N4)</f>
        <v>5217.6805000000004</v>
      </c>
      <c r="AK4" s="31">
        <f>AA4/AF4-1</f>
        <v>0.16126785976852576</v>
      </c>
      <c r="AL4" s="31">
        <f t="shared" ref="AL4:AM12" si="1">AB4/AG4-1</f>
        <v>-0.31709846373936867</v>
      </c>
      <c r="AM4" s="31">
        <f t="shared" si="1"/>
        <v>0.8357613891297575</v>
      </c>
      <c r="AN4" s="31">
        <f>SUM(U4:W4)/SUM(I4:INDEX(I4:K4,MOD($B$2,3)))-1</f>
        <v>-0.36772116731277771</v>
      </c>
      <c r="AO4" s="31">
        <f>AE4/SUM(L4:INDEX(L4:N4,MOD($B$2,3)))-1</f>
        <v>-0.40953274160807673</v>
      </c>
      <c r="AP4" s="22">
        <f>[17]APE!J27</f>
        <v>1097.587</v>
      </c>
      <c r="AQ4" s="22">
        <f>[18]APE!J27</f>
        <v>2116.5275000000001</v>
      </c>
      <c r="AR4" s="22">
        <f>[19]APE!J27</f>
        <v>2115.21</v>
      </c>
      <c r="AS4" s="22">
        <f>[20]APE!J28</f>
        <v>2215.6280000000002</v>
      </c>
      <c r="AT4" s="22">
        <f>[21]APE!J28</f>
        <v>2226.8000000000002</v>
      </c>
      <c r="AU4" s="22">
        <f>[22]APE!J28</f>
        <v>1857.83</v>
      </c>
      <c r="AV4" s="18"/>
      <c r="AW4" s="18"/>
      <c r="AX4" s="18"/>
      <c r="AY4" s="18"/>
      <c r="AZ4" s="18"/>
      <c r="BA4" s="18"/>
      <c r="BB4" s="110">
        <f>SUM(AP4:INDEX(AP4:AR4,IF($B$2&lt;3,$B$2,3)))</f>
        <v>5329.3245000000006</v>
      </c>
      <c r="BC4" s="110">
        <f>SUM(AS4:INDEX(AS4:AU4,IF(AND($B$2&gt;3,$B$2&lt;7),$B$2-3,0)))</f>
        <v>6300.2579999999998</v>
      </c>
      <c r="BD4" s="110">
        <f>SUM(AV4:INDEX(AV4:AX4,IF(AND($B$2&gt;6,$B$2&lt;10),$B$2-6,0)))</f>
        <v>0</v>
      </c>
      <c r="BE4" s="110">
        <f>SUM(AY4:INDEX(AY4:BA4,IF($B$2&gt;9,$B$2-9,0)))</f>
        <v>0</v>
      </c>
      <c r="BF4" s="110">
        <f>SUM($AP4:INDEX(AP4:BA4,$B$2))</f>
        <v>11629.582500000002</v>
      </c>
      <c r="BG4" s="125">
        <f>AP4/O4</f>
        <v>1.6325171642412633</v>
      </c>
      <c r="BH4" s="111">
        <f t="shared" ref="BH4:BR14" si="2">AQ4/P4</f>
        <v>4.8191614107789347</v>
      </c>
      <c r="BI4" s="111">
        <f t="shared" si="2"/>
        <v>2.7807013507739837</v>
      </c>
      <c r="BJ4" s="111">
        <f t="shared" si="2"/>
        <v>1.9430305315729701</v>
      </c>
      <c r="BK4" s="111">
        <f t="shared" si="2"/>
        <v>2.0531506753324109</v>
      </c>
      <c r="BL4" s="111">
        <f t="shared" si="2"/>
        <v>1.3818019811111655</v>
      </c>
      <c r="BM4" s="111">
        <f t="shared" si="2"/>
        <v>0</v>
      </c>
      <c r="BN4" s="111">
        <f t="shared" si="2"/>
        <v>0</v>
      </c>
      <c r="BO4" s="111">
        <f t="shared" si="2"/>
        <v>0</v>
      </c>
      <c r="BP4" s="111">
        <f t="shared" si="2"/>
        <v>0</v>
      </c>
      <c r="BQ4" s="111">
        <f t="shared" si="2"/>
        <v>0</v>
      </c>
      <c r="BR4" s="111">
        <f t="shared" si="2"/>
        <v>0</v>
      </c>
      <c r="BS4" s="111">
        <f>BB4/SUM(O4:INDEX(O4:Q4,IF($B$2&lt;3,$B$2,3)))</f>
        <v>2.8465679019203685</v>
      </c>
      <c r="BT4" s="111">
        <f>BC4/SUM(R4:INDEX(R4:T4,IF($B$2&lt;7,$B$2-3,3)))</f>
        <v>1.7650896376671512</v>
      </c>
      <c r="BU4" s="111">
        <f t="shared" ref="BU4:BV13" si="3">BD4/AD4</f>
        <v>0</v>
      </c>
      <c r="BV4" s="111">
        <f t="shared" si="3"/>
        <v>0</v>
      </c>
      <c r="BW4" s="111">
        <f>BF4/AA4</f>
        <v>2.1371768552528017</v>
      </c>
    </row>
    <row r="5" spans="1:75" x14ac:dyDescent="0.25">
      <c r="A5" s="20" t="str">
        <f t="shared" ref="A5:A13" si="4">$B$3&amp;"_by_rookie_mdrt:"&amp;B5</f>
        <v>APE_by_rookie_mdrt:Rookie in month</v>
      </c>
      <c r="B5" t="s">
        <v>5</v>
      </c>
      <c r="C5" s="14">
        <v>1443.3910000000001</v>
      </c>
      <c r="D5" s="14">
        <v>748.14300000000003</v>
      </c>
      <c r="E5" s="14">
        <v>1399.5440000000001</v>
      </c>
      <c r="F5" s="14">
        <v>2506.721</v>
      </c>
      <c r="G5" s="14">
        <v>1762.7895000000001</v>
      </c>
      <c r="H5" s="14">
        <v>1783.73</v>
      </c>
      <c r="I5" s="14">
        <v>2626.5050000000001</v>
      </c>
      <c r="J5" s="14">
        <v>1577.1310000000001</v>
      </c>
      <c r="K5" s="14">
        <v>4328.6610000000001</v>
      </c>
      <c r="L5" s="14">
        <v>2297.9850000000001</v>
      </c>
      <c r="M5" s="14">
        <v>6033.5350000000299</v>
      </c>
      <c r="N5" s="14">
        <v>3187.8090000000002</v>
      </c>
      <c r="O5" s="14">
        <v>1056.748</v>
      </c>
      <c r="P5" s="14">
        <v>604.54399999999998</v>
      </c>
      <c r="Q5" s="14">
        <v>4455.8940000000002</v>
      </c>
      <c r="R5" s="14">
        <v>5200.0320000000102</v>
      </c>
      <c r="S5" s="14">
        <v>4443.8230000000003</v>
      </c>
      <c r="T5">
        <v>9751.3800000000701</v>
      </c>
      <c r="U5" s="6">
        <v>4760.9380000000101</v>
      </c>
      <c r="V5" s="6">
        <v>5674.0470000000196</v>
      </c>
      <c r="W5">
        <v>9491.9935000000496</v>
      </c>
      <c r="X5" s="6">
        <f>[15]APE!AB9</f>
        <v>6519.5280000000203</v>
      </c>
      <c r="Y5" s="6">
        <v>7622.0060000000503</v>
      </c>
      <c r="Z5" s="6">
        <f>[16]APE!J28</f>
        <v>15125.7075000001</v>
      </c>
      <c r="AA5" s="22">
        <f>SUM(O5:INDEX(O5:Z5,$B$2))</f>
        <v>25512.421000000082</v>
      </c>
      <c r="AB5" s="22">
        <f t="shared" ref="AB5:AB10" si="5">SUM(O5:Q5)</f>
        <v>6117.1859999999997</v>
      </c>
      <c r="AC5" s="22">
        <f t="shared" ref="AC5:AC10" si="6">SUM(R5:T5)</f>
        <v>19395.235000000081</v>
      </c>
      <c r="AD5" s="22">
        <f t="shared" ref="AD5:AD10" si="7">SUM(U5:W5)</f>
        <v>19926.978500000077</v>
      </c>
      <c r="AE5" s="22">
        <f t="shared" ref="AE5:AE10" si="8">SUM(X5:Z5)</f>
        <v>29267.241500000171</v>
      </c>
      <c r="AF5" s="22">
        <f>SUM(C5                                                               : INDEX(C5:N5,$B$2))</f>
        <v>9644.3185000000012</v>
      </c>
      <c r="AG5" s="22">
        <f t="shared" ref="AG5:AG10" si="9">SUM(C5:E5)</f>
        <v>3591.0780000000004</v>
      </c>
      <c r="AH5" s="22">
        <f t="shared" ref="AH5:AH10" si="10">SUM(F5:H5)</f>
        <v>6053.2404999999999</v>
      </c>
      <c r="AI5" s="22">
        <f t="shared" si="0"/>
        <v>8532.2970000000005</v>
      </c>
      <c r="AJ5" s="22">
        <f t="shared" ref="AJ5:AJ10" si="11">SUM(L5:N5)</f>
        <v>11519.329000000031</v>
      </c>
      <c r="AK5" s="31">
        <f t="shared" ref="AK5:AK12" si="12">AA5/AF5-1</f>
        <v>1.6453316530349014</v>
      </c>
      <c r="AL5" s="31">
        <f t="shared" si="1"/>
        <v>0.70344002552993801</v>
      </c>
      <c r="AM5" s="31">
        <f t="shared" si="1"/>
        <v>2.2041077832608966</v>
      </c>
      <c r="AN5" s="31">
        <f>SUM(U5:W5)/SUM(I5:INDEX(I5:K5,MOD($B$2,3)))-1</f>
        <v>1.3354764256331064</v>
      </c>
      <c r="AO5" s="31">
        <f>AE5/SUM(L5:INDEX(L5:N5,MOD($B$2,3)))-1</f>
        <v>1.5407071453554364</v>
      </c>
      <c r="AP5" s="22">
        <f>[17]APE!J28</f>
        <v>2756.6320000000001</v>
      </c>
      <c r="AQ5" s="22">
        <f>[18]APE!J28</f>
        <v>3733.1240000000098</v>
      </c>
      <c r="AR5" s="22">
        <f>[19]APE!J28</f>
        <v>10037.33</v>
      </c>
      <c r="AS5" s="22">
        <f>[20]APE!J29</f>
        <v>6735.6140000000196</v>
      </c>
      <c r="AT5" s="22">
        <f>[21]APE!J29</f>
        <v>6413.6</v>
      </c>
      <c r="AU5" s="22">
        <f>[22]APE!J29</f>
        <v>14161.59</v>
      </c>
      <c r="AV5" s="18"/>
      <c r="AW5" s="18"/>
      <c r="AX5" s="18"/>
      <c r="AY5" s="18"/>
      <c r="AZ5" s="18"/>
      <c r="BA5" s="18"/>
      <c r="BB5" s="110">
        <f>SUM(AP5:INDEX(AP5:AR5,IF($B$2&lt;3,$B$2,3)))</f>
        <v>16527.08600000001</v>
      </c>
      <c r="BC5" s="110">
        <f>SUM(AS5:INDEX(AS5:AU5,IF(AND($B$2&gt;3,$B$2&lt;7),$B$2-3,0)))</f>
        <v>27310.804000000018</v>
      </c>
      <c r="BD5" s="110">
        <f>SUM(AV5:INDEX(AV5:AX5,IF(AND($B$2&gt;6,$B$2&lt;10),$B$2-6,0)))</f>
        <v>0</v>
      </c>
      <c r="BE5" s="110">
        <f>SUM(AY5:INDEX(AY5:BA5,IF($B$2&gt;9,$B$2-9,0)))</f>
        <v>0</v>
      </c>
      <c r="BF5" s="110">
        <f>SUM($AP5:INDEX(AP5:BA5,$B$2))</f>
        <v>43837.890000000029</v>
      </c>
      <c r="BG5" s="125">
        <f t="shared" ref="BG5:BH14" si="13">AP5/O5</f>
        <v>2.6085992119218582</v>
      </c>
      <c r="BH5" s="111">
        <f t="shared" si="2"/>
        <v>6.1751071882278374</v>
      </c>
      <c r="BI5" s="111">
        <f t="shared" si="2"/>
        <v>2.2525962242369317</v>
      </c>
      <c r="BJ5" s="111">
        <f t="shared" si="2"/>
        <v>1.2953024135236104</v>
      </c>
      <c r="BK5" s="111">
        <f t="shared" si="2"/>
        <v>1.4432618040817558</v>
      </c>
      <c r="BL5" s="111">
        <f t="shared" si="2"/>
        <v>1.4522652178460791</v>
      </c>
      <c r="BM5" s="111">
        <f t="shared" si="2"/>
        <v>0</v>
      </c>
      <c r="BN5" s="111">
        <f t="shared" si="2"/>
        <v>0</v>
      </c>
      <c r="BO5" s="111">
        <f t="shared" si="2"/>
        <v>0</v>
      </c>
      <c r="BP5" s="111">
        <f t="shared" si="2"/>
        <v>0</v>
      </c>
      <c r="BQ5" s="111">
        <f t="shared" si="2"/>
        <v>0</v>
      </c>
      <c r="BR5" s="111">
        <f t="shared" si="2"/>
        <v>0</v>
      </c>
      <c r="BS5" s="111">
        <f>BB5/SUM(O5:INDEX(O5:Q5,IF($B$2&lt;3,$B$2,3)))</f>
        <v>2.7017465220119203</v>
      </c>
      <c r="BT5" s="111">
        <f>BC5/SUM(R5:INDEX(R5:T5,IF($B$2&lt;7,$B$2-3,3)))</f>
        <v>1.4081192622827157</v>
      </c>
      <c r="BU5" s="111">
        <f t="shared" si="3"/>
        <v>0</v>
      </c>
      <c r="BV5" s="111">
        <f t="shared" si="3"/>
        <v>0</v>
      </c>
      <c r="BW5" s="111">
        <f t="shared" ref="BW5:BW13" si="14">BF5/AA5</f>
        <v>1.7182959625823</v>
      </c>
    </row>
    <row r="6" spans="1:75" x14ac:dyDescent="0.25">
      <c r="A6" s="20" t="str">
        <f t="shared" si="4"/>
        <v>APE_by_rookie_mdrt:Rookie last month</v>
      </c>
      <c r="B6" t="s">
        <v>6</v>
      </c>
      <c r="C6" s="14">
        <v>900.697</v>
      </c>
      <c r="D6" s="14">
        <v>986.32799999999997</v>
      </c>
      <c r="E6" s="14">
        <v>1126.9590000000001</v>
      </c>
      <c r="F6" s="14">
        <v>1109.8240000000001</v>
      </c>
      <c r="G6" s="14">
        <v>1587.0785000000001</v>
      </c>
      <c r="H6" s="14">
        <v>1562.277</v>
      </c>
      <c r="I6" s="14">
        <v>1922.2380000000001</v>
      </c>
      <c r="J6" s="14">
        <v>1360.7660000000001</v>
      </c>
      <c r="K6" s="14">
        <v>2527.9119999999998</v>
      </c>
      <c r="L6" s="14">
        <v>2817.5140000000001</v>
      </c>
      <c r="M6" s="14">
        <v>1627.8630000000001</v>
      </c>
      <c r="N6" s="14">
        <v>5157.00000000002</v>
      </c>
      <c r="O6" s="14">
        <v>925.79899999999895</v>
      </c>
      <c r="P6" s="14">
        <v>756.42700000000002</v>
      </c>
      <c r="Q6" s="14">
        <v>502.48700000000002</v>
      </c>
      <c r="R6" s="14">
        <v>1484.2950000000001</v>
      </c>
      <c r="S6" s="14">
        <v>1717.1189999999999</v>
      </c>
      <c r="T6">
        <v>4255.2430000000004</v>
      </c>
      <c r="U6" s="6">
        <v>3443.99</v>
      </c>
      <c r="V6" s="6">
        <v>2777.319</v>
      </c>
      <c r="W6">
        <v>5598.59800000002</v>
      </c>
      <c r="X6" s="6">
        <f>[15]APE!AB10</f>
        <v>3823.0619999999999</v>
      </c>
      <c r="Y6" s="6">
        <v>3988.2570000000001</v>
      </c>
      <c r="Z6" s="6">
        <f>[16]APE!J29</f>
        <v>6872.1940000000304</v>
      </c>
      <c r="AA6" s="22">
        <f>SUM(O6:INDEX(O6:Z6,$B$2))</f>
        <v>9641.369999999999</v>
      </c>
      <c r="AB6" s="22">
        <f t="shared" si="5"/>
        <v>2184.7129999999988</v>
      </c>
      <c r="AC6" s="22">
        <f t="shared" si="6"/>
        <v>7456.6570000000002</v>
      </c>
      <c r="AD6" s="22">
        <f t="shared" si="7"/>
        <v>11819.907000000019</v>
      </c>
      <c r="AE6" s="22">
        <f t="shared" si="8"/>
        <v>14683.51300000003</v>
      </c>
      <c r="AF6" s="22">
        <f>SUM(C6                                                               : INDEX(C6:N6,$B$2))</f>
        <v>7273.1635000000006</v>
      </c>
      <c r="AG6" s="22">
        <f t="shared" si="9"/>
        <v>3013.9840000000004</v>
      </c>
      <c r="AH6" s="22">
        <f t="shared" si="10"/>
        <v>4259.1795000000002</v>
      </c>
      <c r="AI6" s="22">
        <f t="shared" si="0"/>
        <v>5810.9159999999993</v>
      </c>
      <c r="AJ6" s="22">
        <f t="shared" si="11"/>
        <v>9602.3770000000204</v>
      </c>
      <c r="AK6" s="31">
        <f t="shared" si="12"/>
        <v>0.32560886332336647</v>
      </c>
      <c r="AL6" s="31">
        <f t="shared" si="1"/>
        <v>-0.27514114208967311</v>
      </c>
      <c r="AM6" s="31">
        <f t="shared" si="1"/>
        <v>0.75072616685913318</v>
      </c>
      <c r="AN6" s="31">
        <f>SUM(U6:W6)/SUM(I6:INDEX(I6:K6,MOD($B$2,3)))-1</f>
        <v>1.034086708532703</v>
      </c>
      <c r="AO6" s="31">
        <f>AE6/SUM(L6:INDEX(L6:N6,MOD($B$2,3)))-1</f>
        <v>0.52915397926992447</v>
      </c>
      <c r="AP6" s="22">
        <f>[17]APE!J29</f>
        <v>2279.9690000000001</v>
      </c>
      <c r="AQ6" s="22">
        <f>[18]APE!J29</f>
        <v>1583.258</v>
      </c>
      <c r="AR6" s="22">
        <f>[19]APE!J29</f>
        <v>3757.04</v>
      </c>
      <c r="AS6" s="22">
        <f>[20]APE!J30</f>
        <v>4106.826</v>
      </c>
      <c r="AT6" s="22">
        <f>[21]APE!J30</f>
        <v>2595.56</v>
      </c>
      <c r="AU6" s="22">
        <f>[22]APE!J30</f>
        <v>2120.2800000000002</v>
      </c>
      <c r="AV6" s="18"/>
      <c r="AW6" s="18"/>
      <c r="AX6" s="18"/>
      <c r="AY6" s="18"/>
      <c r="AZ6" s="18"/>
      <c r="BA6" s="18"/>
      <c r="BB6" s="110">
        <f>SUM(AP6:INDEX(AP6:AR6,IF($B$2&lt;3,$B$2,3)))</f>
        <v>7620.2669999999998</v>
      </c>
      <c r="BC6" s="110">
        <f>SUM(AS6:INDEX(AS6:AU6,IF(AND($B$2&gt;3,$B$2&lt;7),$B$2-3,0)))</f>
        <v>8822.6660000000011</v>
      </c>
      <c r="BD6" s="110">
        <f>SUM(AV6:INDEX(AV6:AX6,IF(AND($B$2&gt;6,$B$2&lt;10),$B$2-6,0)))</f>
        <v>0</v>
      </c>
      <c r="BE6" s="110">
        <f>SUM(AY6:INDEX(AY6:BA6,IF($B$2&gt;9,$B$2-9,0)))</f>
        <v>0</v>
      </c>
      <c r="BF6" s="110">
        <f>SUM($AP6:INDEX(AP6:BA6,$B$2))</f>
        <v>16442.933000000001</v>
      </c>
      <c r="BG6" s="125">
        <f t="shared" si="13"/>
        <v>2.4627041074790559</v>
      </c>
      <c r="BH6" s="111">
        <f t="shared" si="2"/>
        <v>2.0930744143188966</v>
      </c>
      <c r="BI6" s="111">
        <f t="shared" si="2"/>
        <v>7.4768899493917251</v>
      </c>
      <c r="BJ6" s="111">
        <f t="shared" si="2"/>
        <v>2.7668529503905894</v>
      </c>
      <c r="BK6" s="111">
        <f t="shared" si="2"/>
        <v>1.5115784054570476</v>
      </c>
      <c r="BL6" s="111">
        <f t="shared" si="2"/>
        <v>0.49827471662605405</v>
      </c>
      <c r="BM6" s="111">
        <f t="shared" si="2"/>
        <v>0</v>
      </c>
      <c r="BN6" s="111">
        <f t="shared" si="2"/>
        <v>0</v>
      </c>
      <c r="BO6" s="111">
        <f t="shared" si="2"/>
        <v>0</v>
      </c>
      <c r="BP6" s="111">
        <f t="shared" si="2"/>
        <v>0</v>
      </c>
      <c r="BQ6" s="111">
        <f t="shared" si="2"/>
        <v>0</v>
      </c>
      <c r="BR6" s="111">
        <f t="shared" si="2"/>
        <v>0</v>
      </c>
      <c r="BS6" s="111">
        <f>BB6/SUM(O6:INDEX(O6:Q6,IF($B$2&lt;3,$B$2,3)))</f>
        <v>3.4879945329203443</v>
      </c>
      <c r="BT6" s="111">
        <f>BC6/SUM(R6:INDEX(R6:T6,IF($B$2&lt;7,$B$2-3,3)))</f>
        <v>1.183193219159739</v>
      </c>
      <c r="BU6" s="111">
        <f t="shared" si="3"/>
        <v>0</v>
      </c>
      <c r="BV6" s="111">
        <f t="shared" si="3"/>
        <v>0</v>
      </c>
      <c r="BW6" s="111">
        <f t="shared" si="14"/>
        <v>1.7054560710770359</v>
      </c>
    </row>
    <row r="7" spans="1:75" x14ac:dyDescent="0.25">
      <c r="A7" s="20" t="str">
        <f t="shared" si="4"/>
        <v>APE_by_rookie_mdrt:2-3 months</v>
      </c>
      <c r="B7" t="s">
        <v>7</v>
      </c>
      <c r="C7" s="14">
        <v>1123.3230000000001</v>
      </c>
      <c r="D7" s="14">
        <v>904.76700000000005</v>
      </c>
      <c r="E7" s="14">
        <v>1615.7190000000001</v>
      </c>
      <c r="F7" s="14">
        <v>1001.768</v>
      </c>
      <c r="G7" s="14">
        <v>973.64499999999998</v>
      </c>
      <c r="H7" s="14">
        <v>2195.38</v>
      </c>
      <c r="I7" s="14">
        <v>2185.8879999999999</v>
      </c>
      <c r="J7" s="14">
        <v>1202.1400000000001</v>
      </c>
      <c r="K7" s="14">
        <v>3381.5740000000001</v>
      </c>
      <c r="L7" s="14">
        <v>2536.0300000000002</v>
      </c>
      <c r="M7" s="14">
        <v>4341.701</v>
      </c>
      <c r="N7" s="14">
        <v>3936.7620000000002</v>
      </c>
      <c r="O7" s="14">
        <v>1277.04</v>
      </c>
      <c r="P7" s="14">
        <v>1869.077</v>
      </c>
      <c r="Q7" s="14">
        <v>2772.25</v>
      </c>
      <c r="R7" s="14">
        <v>1264.825</v>
      </c>
      <c r="S7" s="14">
        <v>1753.539</v>
      </c>
      <c r="T7">
        <v>3144.2359999999999</v>
      </c>
      <c r="U7" s="6">
        <v>2672.902</v>
      </c>
      <c r="V7" s="6">
        <v>3768.77000000001</v>
      </c>
      <c r="W7">
        <v>6418.0445</v>
      </c>
      <c r="X7" s="6">
        <f>[15]APE!AB11</f>
        <v>3671.5749999999998</v>
      </c>
      <c r="Y7" s="6">
        <v>3967.9929999999999</v>
      </c>
      <c r="Z7" s="6">
        <f>[16]APE!J30</f>
        <v>7577.5540000000301</v>
      </c>
      <c r="AA7" s="22">
        <f>SUM(O7:INDEX(O7:Z7,$B$2))</f>
        <v>12080.967000000001</v>
      </c>
      <c r="AB7" s="22">
        <f t="shared" si="5"/>
        <v>5918.3670000000002</v>
      </c>
      <c r="AC7" s="22">
        <f t="shared" si="6"/>
        <v>6162.6</v>
      </c>
      <c r="AD7" s="22">
        <f t="shared" si="7"/>
        <v>12859.71650000001</v>
      </c>
      <c r="AE7" s="22">
        <f t="shared" si="8"/>
        <v>15217.122000000028</v>
      </c>
      <c r="AF7" s="22">
        <f>SUM(C7                                                               : INDEX(C7:N7,$B$2))</f>
        <v>7814.6019999999999</v>
      </c>
      <c r="AG7" s="22">
        <f t="shared" si="9"/>
        <v>3643.8090000000002</v>
      </c>
      <c r="AH7" s="22">
        <f t="shared" si="10"/>
        <v>4170.7929999999997</v>
      </c>
      <c r="AI7" s="22">
        <f t="shared" si="0"/>
        <v>6769.6020000000008</v>
      </c>
      <c r="AJ7" s="22">
        <f t="shared" si="11"/>
        <v>10814.493</v>
      </c>
      <c r="AK7" s="31">
        <f t="shared" si="12"/>
        <v>0.54594782946079667</v>
      </c>
      <c r="AL7" s="31">
        <f t="shared" si="1"/>
        <v>0.62422536417249086</v>
      </c>
      <c r="AM7" s="31">
        <f t="shared" si="1"/>
        <v>0.47756074204593735</v>
      </c>
      <c r="AN7" s="31">
        <f>SUM(U7:W7)/SUM(I7:INDEX(I7:K7,MOD($B$2,3)))-1</f>
        <v>0.89962666933743041</v>
      </c>
      <c r="AO7" s="31">
        <f>AE7/SUM(L7:INDEX(L7:N7,MOD($B$2,3)))-1</f>
        <v>0.40710452168215627</v>
      </c>
      <c r="AP7" s="22">
        <f>[17]APE!J30</f>
        <v>3159.2165</v>
      </c>
      <c r="AQ7" s="22">
        <f>[18]APE!J30</f>
        <v>5424.7270000000099</v>
      </c>
      <c r="AR7" s="22">
        <f>[19]APE!J30</f>
        <v>4308.79</v>
      </c>
      <c r="AS7" s="22">
        <f>[20]APE!J31</f>
        <v>3187.0610000000001</v>
      </c>
      <c r="AT7" s="22">
        <f>[21]APE!J31</f>
        <v>3396.29</v>
      </c>
      <c r="AU7" s="22">
        <f>[22]APE!J31</f>
        <v>2783</v>
      </c>
      <c r="AV7" s="18"/>
      <c r="AW7" s="18"/>
      <c r="AX7" s="18"/>
      <c r="AY7" s="18"/>
      <c r="AZ7" s="18"/>
      <c r="BA7" s="18"/>
      <c r="BB7" s="110">
        <f>SUM(AP7:INDEX(AP7:AR7,IF($B$2&lt;3,$B$2,3)))</f>
        <v>12892.733500000009</v>
      </c>
      <c r="BC7" s="110">
        <f>SUM(AS7:INDEX(AS7:AU7,IF(AND($B$2&gt;3,$B$2&lt;7),$B$2-3,0)))</f>
        <v>9366.3510000000006</v>
      </c>
      <c r="BD7" s="110">
        <f>SUM(AV7:INDEX(AV7:AX7,IF(AND($B$2&gt;6,$B$2&lt;10),$B$2-6,0)))</f>
        <v>0</v>
      </c>
      <c r="BE7" s="110">
        <f>SUM(AY7:INDEX(AY7:BA7,IF($B$2&gt;9,$B$2-9,0)))</f>
        <v>0</v>
      </c>
      <c r="BF7" s="110">
        <f>SUM($AP7:INDEX(AP7:BA7,$B$2))</f>
        <v>22259.084500000008</v>
      </c>
      <c r="BG7" s="125">
        <f t="shared" si="13"/>
        <v>2.4738586888429492</v>
      </c>
      <c r="BH7" s="111">
        <f t="shared" si="2"/>
        <v>2.9023560827082084</v>
      </c>
      <c r="BI7" s="111">
        <f t="shared" si="2"/>
        <v>1.5542573721706194</v>
      </c>
      <c r="BJ7" s="111">
        <f t="shared" si="2"/>
        <v>2.5197643942837944</v>
      </c>
      <c r="BK7" s="111">
        <f t="shared" si="2"/>
        <v>1.9368203387549408</v>
      </c>
      <c r="BL7" s="111">
        <f t="shared" si="2"/>
        <v>0.88511167736772944</v>
      </c>
      <c r="BM7" s="111">
        <f t="shared" si="2"/>
        <v>0</v>
      </c>
      <c r="BN7" s="111">
        <f t="shared" si="2"/>
        <v>0</v>
      </c>
      <c r="BO7" s="111">
        <f t="shared" si="2"/>
        <v>0</v>
      </c>
      <c r="BP7" s="111">
        <f t="shared" si="2"/>
        <v>0</v>
      </c>
      <c r="BQ7" s="111">
        <f t="shared" si="2"/>
        <v>0</v>
      </c>
      <c r="BR7" s="111">
        <f t="shared" si="2"/>
        <v>0</v>
      </c>
      <c r="BS7" s="111">
        <f>BB7/SUM(O7:INDEX(O7:Q7,IF($B$2&lt;3,$B$2,3)))</f>
        <v>2.1784275121836831</v>
      </c>
      <c r="BT7" s="111">
        <f>BC7/SUM(R7:INDEX(R7:T7,IF($B$2&lt;7,$B$2-3,3)))</f>
        <v>1.5198700223931458</v>
      </c>
      <c r="BU7" s="111">
        <f t="shared" si="3"/>
        <v>0</v>
      </c>
      <c r="BV7" s="111">
        <f t="shared" si="3"/>
        <v>0</v>
      </c>
      <c r="BW7" s="111">
        <f t="shared" si="14"/>
        <v>1.8424919544933784</v>
      </c>
    </row>
    <row r="8" spans="1:75" x14ac:dyDescent="0.25">
      <c r="A8" s="20" t="str">
        <f t="shared" si="4"/>
        <v>APE_by_rookie_mdrt:4 - 6 mths</v>
      </c>
      <c r="B8" t="s">
        <v>8</v>
      </c>
      <c r="C8" s="14">
        <v>530.08399999999995</v>
      </c>
      <c r="D8" s="14">
        <v>451.44900000000001</v>
      </c>
      <c r="E8" s="14">
        <v>971.42899999999997</v>
      </c>
      <c r="F8" s="14">
        <v>2369.1405</v>
      </c>
      <c r="G8" s="14">
        <v>1384.3610000000001</v>
      </c>
      <c r="H8" s="14">
        <v>1154.6289999999999</v>
      </c>
      <c r="I8" s="14">
        <v>1420.0329999999999</v>
      </c>
      <c r="J8" s="14">
        <v>859.524</v>
      </c>
      <c r="K8" s="14">
        <v>2087.2635</v>
      </c>
      <c r="L8" s="14">
        <v>1430.2845</v>
      </c>
      <c r="M8" s="14">
        <v>3005.5030000000002</v>
      </c>
      <c r="N8" s="14">
        <v>3424.92</v>
      </c>
      <c r="O8" s="14">
        <v>1330.8430000000001</v>
      </c>
      <c r="P8" s="14">
        <v>1199.163</v>
      </c>
      <c r="Q8" s="14">
        <v>3278.7629999999999</v>
      </c>
      <c r="R8" s="14">
        <v>1240.7159999999999</v>
      </c>
      <c r="S8" s="14">
        <v>1410.462</v>
      </c>
      <c r="T8">
        <v>1192.8679999999999</v>
      </c>
      <c r="U8" s="6">
        <v>1095.511</v>
      </c>
      <c r="V8" s="6">
        <v>1414.9960000000001</v>
      </c>
      <c r="W8">
        <v>2180.9364999999998</v>
      </c>
      <c r="X8" s="6">
        <f>[15]APE!AB12</f>
        <v>2984.922</v>
      </c>
      <c r="Y8" s="6">
        <v>2618.1770000000001</v>
      </c>
      <c r="Z8" s="6">
        <f>[16]APE!J31</f>
        <v>6715.1760000000204</v>
      </c>
      <c r="AA8" s="22">
        <f>SUM(O8:INDEX(O8:Z8,$B$2))</f>
        <v>9652.8150000000005</v>
      </c>
      <c r="AB8" s="22">
        <f t="shared" si="5"/>
        <v>5808.7690000000002</v>
      </c>
      <c r="AC8" s="22">
        <f t="shared" si="6"/>
        <v>3844.0459999999998</v>
      </c>
      <c r="AD8" s="22">
        <f t="shared" si="7"/>
        <v>4691.4434999999994</v>
      </c>
      <c r="AE8" s="22">
        <f t="shared" si="8"/>
        <v>12318.27500000002</v>
      </c>
      <c r="AF8" s="22">
        <f>SUM(C8                                                               : INDEX(C8:N8,$B$2))</f>
        <v>6861.0924999999997</v>
      </c>
      <c r="AG8" s="22">
        <f t="shared" si="9"/>
        <v>1952.962</v>
      </c>
      <c r="AH8" s="22">
        <f t="shared" si="10"/>
        <v>4908.1305000000002</v>
      </c>
      <c r="AI8" s="22">
        <f t="shared" si="0"/>
        <v>4366.8204999999998</v>
      </c>
      <c r="AJ8" s="22">
        <f t="shared" si="11"/>
        <v>7860.7075000000004</v>
      </c>
      <c r="AK8" s="31">
        <f t="shared" si="12"/>
        <v>0.40689183245962668</v>
      </c>
      <c r="AL8" s="31">
        <f t="shared" si="1"/>
        <v>1.9743379543483184</v>
      </c>
      <c r="AM8" s="31">
        <f t="shared" si="1"/>
        <v>-0.21680036828686611</v>
      </c>
      <c r="AN8" s="31">
        <f>SUM(U8:W8)/SUM(I8:INDEX(I8:K8,MOD($B$2,3)))-1</f>
        <v>7.4338526165662167E-2</v>
      </c>
      <c r="AO8" s="31">
        <f>AE8/SUM(L8:INDEX(L8:N8,MOD($B$2,3)))-1</f>
        <v>0.56706950360384467</v>
      </c>
      <c r="AP8" s="22">
        <f>[17]APE!J31</f>
        <v>1720.3544999999999</v>
      </c>
      <c r="AQ8" s="22">
        <f>[18]APE!J31</f>
        <v>3040.5129999999999</v>
      </c>
      <c r="AR8" s="22">
        <f>[19]APE!J31</f>
        <v>4865.8</v>
      </c>
      <c r="AS8" s="22">
        <f>[20]APE!J32</f>
        <v>4200.0630000000001</v>
      </c>
      <c r="AT8" s="22">
        <f>[21]APE!J32</f>
        <v>3037.75</v>
      </c>
      <c r="AU8" s="22">
        <f>[22]APE!J32</f>
        <v>1939.3</v>
      </c>
      <c r="AV8" s="18"/>
      <c r="AW8" s="18"/>
      <c r="AX8" s="18"/>
      <c r="AY8" s="18"/>
      <c r="AZ8" s="18"/>
      <c r="BA8" s="18"/>
      <c r="BB8" s="110">
        <f>SUM(AP8:INDEX(AP8:AR8,IF($B$2&lt;3,$B$2,3)))</f>
        <v>9626.6674999999996</v>
      </c>
      <c r="BC8" s="110">
        <f>SUM(AS8:INDEX(AS8:AU8,IF(AND($B$2&gt;3,$B$2&lt;7),$B$2-3,0)))</f>
        <v>9177.1129999999994</v>
      </c>
      <c r="BD8" s="110">
        <f>SUM(AV8:INDEX(AV8:AX8,IF(AND($B$2&gt;6,$B$2&lt;10),$B$2-6,0)))</f>
        <v>0</v>
      </c>
      <c r="BE8" s="110">
        <f>SUM(AY8:INDEX(AY8:BA8,IF($B$2&gt;9,$B$2-9,0)))</f>
        <v>0</v>
      </c>
      <c r="BF8" s="110">
        <f>SUM($AP8:INDEX(AP8:BA8,$B$2))</f>
        <v>18803.780499999997</v>
      </c>
      <c r="BG8" s="125">
        <f t="shared" si="13"/>
        <v>1.2926802785903371</v>
      </c>
      <c r="BH8" s="111">
        <f t="shared" si="2"/>
        <v>2.5355293650654662</v>
      </c>
      <c r="BI8" s="111">
        <f t="shared" si="2"/>
        <v>1.4840352901383846</v>
      </c>
      <c r="BJ8" s="111">
        <f t="shared" si="2"/>
        <v>3.3851929047421008</v>
      </c>
      <c r="BK8" s="111">
        <f t="shared" si="2"/>
        <v>2.1537269348624779</v>
      </c>
      <c r="BL8" s="111">
        <f t="shared" si="2"/>
        <v>1.6257456818357103</v>
      </c>
      <c r="BM8" s="111">
        <f t="shared" si="2"/>
        <v>0</v>
      </c>
      <c r="BN8" s="111">
        <f t="shared" si="2"/>
        <v>0</v>
      </c>
      <c r="BO8" s="111">
        <f t="shared" si="2"/>
        <v>0</v>
      </c>
      <c r="BP8" s="111">
        <f t="shared" si="2"/>
        <v>0</v>
      </c>
      <c r="BQ8" s="111">
        <f t="shared" si="2"/>
        <v>0</v>
      </c>
      <c r="BR8" s="111">
        <f t="shared" si="2"/>
        <v>0</v>
      </c>
      <c r="BS8" s="111">
        <f>BB8/SUM(O8:INDEX(O8:Q8,IF($B$2&lt;3,$B$2,3)))</f>
        <v>1.6572646459172329</v>
      </c>
      <c r="BT8" s="111">
        <f>BC8/SUM(R8:INDEX(R8:T8,IF($B$2&lt;7,$B$2-3,3)))</f>
        <v>2.3873577475399617</v>
      </c>
      <c r="BU8" s="111">
        <f t="shared" si="3"/>
        <v>0</v>
      </c>
      <c r="BV8" s="111">
        <f t="shared" si="3"/>
        <v>0</v>
      </c>
      <c r="BW8" s="111">
        <f t="shared" si="14"/>
        <v>1.9480100364505066</v>
      </c>
    </row>
    <row r="9" spans="1:75" x14ac:dyDescent="0.25">
      <c r="A9" s="20" t="str">
        <f t="shared" si="4"/>
        <v>APE_by_rookie_mdrt:7-12mth</v>
      </c>
      <c r="B9" t="s">
        <v>1</v>
      </c>
      <c r="C9" s="14">
        <v>575.85699999999997</v>
      </c>
      <c r="D9" s="14">
        <v>666.29300000000001</v>
      </c>
      <c r="E9" s="14">
        <v>984.51300000000003</v>
      </c>
      <c r="F9" s="14">
        <v>1944.9684999999999</v>
      </c>
      <c r="G9" s="14">
        <v>964.82</v>
      </c>
      <c r="H9" s="14">
        <v>901.69600000000003</v>
      </c>
      <c r="I9" s="14">
        <v>1385.125</v>
      </c>
      <c r="J9" s="14">
        <v>850.41600000000005</v>
      </c>
      <c r="K9" s="14">
        <v>1814.4455</v>
      </c>
      <c r="L9" s="14">
        <v>1688.5650000000001</v>
      </c>
      <c r="M9" s="14">
        <v>2676.241</v>
      </c>
      <c r="N9" s="14">
        <v>2987.9360000000001</v>
      </c>
      <c r="O9" s="14">
        <v>719.75</v>
      </c>
      <c r="P9" s="14">
        <v>1248.867</v>
      </c>
      <c r="Q9" s="14">
        <v>2833.0650000000001</v>
      </c>
      <c r="R9" s="14">
        <v>1805.7670000000001</v>
      </c>
      <c r="S9" s="14">
        <v>2847.5729999999999</v>
      </c>
      <c r="T9">
        <v>3257.7330000000002</v>
      </c>
      <c r="U9" s="6">
        <v>2006.0940000000001</v>
      </c>
      <c r="V9" s="6">
        <v>1248.374</v>
      </c>
      <c r="W9">
        <v>1755.114</v>
      </c>
      <c r="X9" s="6">
        <f>[15]APE!AB13</f>
        <v>1052.402</v>
      </c>
      <c r="Y9" s="6">
        <v>2202.0239999999999</v>
      </c>
      <c r="Z9" s="6">
        <f>[16]APE!J32</f>
        <v>6668.1910000000098</v>
      </c>
      <c r="AA9" s="22">
        <f>SUM(O9:INDEX(O9:Z9,$B$2))</f>
        <v>12712.754999999999</v>
      </c>
      <c r="AB9" s="22">
        <f t="shared" si="5"/>
        <v>4801.6819999999998</v>
      </c>
      <c r="AC9" s="22">
        <f t="shared" si="6"/>
        <v>7911.0730000000003</v>
      </c>
      <c r="AD9" s="22">
        <f t="shared" si="7"/>
        <v>5009.5820000000003</v>
      </c>
      <c r="AE9" s="22">
        <f t="shared" si="8"/>
        <v>9922.6170000000093</v>
      </c>
      <c r="AF9" s="22">
        <f>SUM(C9                                                               : INDEX(C9:N9,$B$2))</f>
        <v>6038.1474999999991</v>
      </c>
      <c r="AG9" s="22">
        <f t="shared" si="9"/>
        <v>2226.663</v>
      </c>
      <c r="AH9" s="22">
        <f t="shared" si="10"/>
        <v>3811.4845</v>
      </c>
      <c r="AI9" s="22">
        <f t="shared" si="0"/>
        <v>4049.9865</v>
      </c>
      <c r="AJ9" s="22">
        <f t="shared" si="11"/>
        <v>7352.7420000000002</v>
      </c>
      <c r="AK9" s="31">
        <f t="shared" si="12"/>
        <v>1.1054065009177072</v>
      </c>
      <c r="AL9" s="31">
        <f t="shared" si="1"/>
        <v>1.156447563012454</v>
      </c>
      <c r="AM9" s="31">
        <f t="shared" si="1"/>
        <v>1.0755883960698251</v>
      </c>
      <c r="AN9" s="31">
        <f>SUM(U9:W9)/SUM(I9:INDEX(I9:K9,MOD($B$2,3)))-1</f>
        <v>0.23693795028699483</v>
      </c>
      <c r="AO9" s="31">
        <f>AE9/SUM(L9:INDEX(L9:N9,MOD($B$2,3)))-1</f>
        <v>0.34951246759372334</v>
      </c>
      <c r="AP9" s="22">
        <f>[17]APE!J32</f>
        <v>506.363</v>
      </c>
      <c r="AQ9" s="22">
        <f>[18]APE!J32</f>
        <v>1163.989</v>
      </c>
      <c r="AR9" s="22">
        <f>[19]APE!J32</f>
        <v>2121.54</v>
      </c>
      <c r="AS9" s="22">
        <f>[20]APE!J33</f>
        <v>2228.7310000000002</v>
      </c>
      <c r="AT9" s="22">
        <f>[21]APE!J33</f>
        <v>1652.74</v>
      </c>
      <c r="AU9" s="22">
        <f>[22]APE!J33</f>
        <v>1644.53</v>
      </c>
      <c r="AV9" s="18"/>
      <c r="AW9" s="18"/>
      <c r="AX9" s="18"/>
      <c r="AY9" s="18"/>
      <c r="AZ9" s="18"/>
      <c r="BA9" s="18"/>
      <c r="BB9" s="110">
        <f>SUM(AP9:INDEX(AP9:AR9,IF($B$2&lt;3,$B$2,3)))</f>
        <v>3791.8919999999998</v>
      </c>
      <c r="BC9" s="110">
        <f>SUM(AS9:INDEX(AS9:AU9,IF(AND($B$2&gt;3,$B$2&lt;7),$B$2-3,0)))</f>
        <v>5526.0010000000002</v>
      </c>
      <c r="BD9" s="110">
        <f>SUM(AV9:INDEX(AV9:AX9,IF(AND($B$2&gt;6,$B$2&lt;10),$B$2-6,0)))</f>
        <v>0</v>
      </c>
      <c r="BE9" s="110">
        <f>SUM(AY9:INDEX(AY9:BA9,IF($B$2&gt;9,$B$2-9,0)))</f>
        <v>0</v>
      </c>
      <c r="BF9" s="110">
        <f>SUM($AP9:INDEX(AP9:BA9,$B$2))</f>
        <v>9317.893</v>
      </c>
      <c r="BG9" s="125">
        <f t="shared" si="13"/>
        <v>0.70352622438346646</v>
      </c>
      <c r="BH9" s="111">
        <f t="shared" si="2"/>
        <v>0.93203599742806886</v>
      </c>
      <c r="BI9" s="111">
        <f t="shared" si="2"/>
        <v>0.74884974400516757</v>
      </c>
      <c r="BJ9" s="111">
        <f t="shared" si="2"/>
        <v>1.234229554532783</v>
      </c>
      <c r="BK9" s="111">
        <f t="shared" si="2"/>
        <v>0.58040303093195511</v>
      </c>
      <c r="BL9" s="111">
        <f t="shared" si="2"/>
        <v>0.50480809814677874</v>
      </c>
      <c r="BM9" s="111">
        <f t="shared" si="2"/>
        <v>0</v>
      </c>
      <c r="BN9" s="111">
        <f t="shared" si="2"/>
        <v>0</v>
      </c>
      <c r="BO9" s="111">
        <f t="shared" si="2"/>
        <v>0</v>
      </c>
      <c r="BP9" s="111">
        <f t="shared" si="2"/>
        <v>0</v>
      </c>
      <c r="BQ9" s="111">
        <f t="shared" si="2"/>
        <v>0</v>
      </c>
      <c r="BR9" s="111">
        <f t="shared" si="2"/>
        <v>0</v>
      </c>
      <c r="BS9" s="111">
        <f>BB9/SUM(O9:INDEX(O9:Q9,IF($B$2&lt;3,$B$2,3)))</f>
        <v>0.78970077568651986</v>
      </c>
      <c r="BT9" s="111">
        <f>BC9/SUM(R9:INDEX(R9:T9,IF($B$2&lt;7,$B$2-3,3)))</f>
        <v>0.69851472739538623</v>
      </c>
      <c r="BU9" s="111">
        <f t="shared" si="3"/>
        <v>0</v>
      </c>
      <c r="BV9" s="111">
        <f t="shared" si="3"/>
        <v>0</v>
      </c>
      <c r="BW9" s="111">
        <f t="shared" si="14"/>
        <v>0.73295623175307012</v>
      </c>
    </row>
    <row r="10" spans="1:75" x14ac:dyDescent="0.25">
      <c r="A10" s="20" t="str">
        <f t="shared" si="4"/>
        <v>APE_by_rookie_mdrt:13+mth</v>
      </c>
      <c r="B10" t="s">
        <v>2</v>
      </c>
      <c r="C10" s="14">
        <v>36.07</v>
      </c>
      <c r="D10" s="14">
        <v>113.072</v>
      </c>
      <c r="E10" s="14">
        <v>100.535</v>
      </c>
      <c r="F10" s="14">
        <v>47.24</v>
      </c>
      <c r="G10" s="14">
        <v>-34.981999999999999</v>
      </c>
      <c r="H10" s="14">
        <v>343.87400000000002</v>
      </c>
      <c r="I10" s="14">
        <v>392.88</v>
      </c>
      <c r="J10" s="14">
        <v>389.87099999999998</v>
      </c>
      <c r="K10" s="14">
        <v>1459.635</v>
      </c>
      <c r="L10" s="14">
        <v>429.95350000000002</v>
      </c>
      <c r="M10" s="14">
        <v>2127.8780000000002</v>
      </c>
      <c r="N10" s="14">
        <v>2183.3744999999999</v>
      </c>
      <c r="O10" s="14">
        <v>793.25400000000002</v>
      </c>
      <c r="P10" s="14">
        <v>856.61</v>
      </c>
      <c r="Q10" s="14">
        <v>1754.029</v>
      </c>
      <c r="R10" s="14">
        <v>419.62599999999998</v>
      </c>
      <c r="S10" s="14">
        <v>1222.71</v>
      </c>
      <c r="T10">
        <v>1751.6020000000001</v>
      </c>
      <c r="U10" s="6">
        <v>817.55</v>
      </c>
      <c r="V10" s="6">
        <v>2241.4050000000002</v>
      </c>
      <c r="W10">
        <v>2259.5875000000001</v>
      </c>
      <c r="X10" s="6">
        <f>[15]APE!AB14</f>
        <v>3182.1260000000002</v>
      </c>
      <c r="Y10" s="6">
        <v>2341.7910000000002</v>
      </c>
      <c r="Z10" s="6">
        <f>[16]APE!J33</f>
        <v>6435.8070000000198</v>
      </c>
      <c r="AA10" s="22">
        <f>SUM(O10:INDEX(O10:Z10,$B$2))</f>
        <v>6797.8310000000001</v>
      </c>
      <c r="AB10" s="22">
        <f t="shared" si="5"/>
        <v>3403.893</v>
      </c>
      <c r="AC10" s="22">
        <f t="shared" si="6"/>
        <v>3393.9380000000001</v>
      </c>
      <c r="AD10" s="22">
        <f t="shared" si="7"/>
        <v>5318.5424999999996</v>
      </c>
      <c r="AE10" s="22">
        <f t="shared" si="8"/>
        <v>11959.72400000002</v>
      </c>
      <c r="AF10" s="22">
        <f>SUM(C10                                                               : INDEX(C10:N10,$B$2))</f>
        <v>605.80899999999997</v>
      </c>
      <c r="AG10" s="22">
        <f t="shared" si="9"/>
        <v>249.67699999999999</v>
      </c>
      <c r="AH10" s="22">
        <f t="shared" si="10"/>
        <v>356.13200000000001</v>
      </c>
      <c r="AI10" s="22">
        <f t="shared" si="0"/>
        <v>2242.386</v>
      </c>
      <c r="AJ10" s="22">
        <f t="shared" si="11"/>
        <v>4741.2060000000001</v>
      </c>
      <c r="AK10" s="31">
        <f t="shared" si="12"/>
        <v>10.221079581188132</v>
      </c>
      <c r="AL10" s="31">
        <f t="shared" si="1"/>
        <v>12.633186076410723</v>
      </c>
      <c r="AM10" s="31">
        <f t="shared" si="1"/>
        <v>8.5300001123179054</v>
      </c>
      <c r="AN10" s="31">
        <f>SUM(U10:W10)/SUM(I10:INDEX(I10:K10,MOD($B$2,3)))-1</f>
        <v>1.3718229154124222</v>
      </c>
      <c r="AO10" s="31">
        <f>AE10/SUM(L10:INDEX(L10:N10,MOD($B$2,3)))-1</f>
        <v>1.5225067208638521</v>
      </c>
      <c r="AP10" s="22">
        <f>[17]APE!J33</f>
        <v>1340.424</v>
      </c>
      <c r="AQ10" s="22">
        <f>[18]APE!J33</f>
        <v>1857.0685000000001</v>
      </c>
      <c r="AR10" s="22">
        <f>[19]APE!J33</f>
        <v>1777.13</v>
      </c>
      <c r="AS10" s="22">
        <f>[20]APE!J34</f>
        <v>1888.9760000000001</v>
      </c>
      <c r="AT10" s="22">
        <f>[21]APE!J34</f>
        <v>1737.08</v>
      </c>
      <c r="AU10" s="22">
        <f>[22]APE!J34</f>
        <v>2199.79</v>
      </c>
      <c r="AV10" s="18"/>
      <c r="AW10" s="18"/>
      <c r="AX10" s="18"/>
      <c r="AY10" s="18"/>
      <c r="AZ10" s="18"/>
      <c r="BA10" s="18"/>
      <c r="BB10" s="110">
        <f>SUM(AP10:INDEX(AP10:AR10,IF($B$2&lt;3,$B$2,3)))</f>
        <v>4974.6225000000004</v>
      </c>
      <c r="BC10" s="110">
        <f>SUM(AS10:INDEX(AS10:AU10,IF(AND($B$2&gt;3,$B$2&lt;7),$B$2-3,0)))</f>
        <v>5825.8459999999995</v>
      </c>
      <c r="BD10" s="110">
        <f>SUM(AV10:INDEX(AV10:AX10,IF(AND($B$2&gt;6,$B$2&lt;10),$B$2-6,0)))</f>
        <v>0</v>
      </c>
      <c r="BE10" s="110">
        <f>SUM(AY10:INDEX(AY10:BA10,IF($B$2&gt;9,$B$2-9,0)))</f>
        <v>0</v>
      </c>
      <c r="BF10" s="110">
        <f>SUM($AP10:INDEX(AP10:BA10,$B$2))</f>
        <v>10800.468499999999</v>
      </c>
      <c r="BG10" s="125">
        <f t="shared" si="13"/>
        <v>1.6897790619398074</v>
      </c>
      <c r="BH10" s="111">
        <f t="shared" si="2"/>
        <v>2.1679276450193203</v>
      </c>
      <c r="BI10" s="111">
        <f t="shared" si="2"/>
        <v>1.0131702497507169</v>
      </c>
      <c r="BJ10" s="111">
        <f t="shared" si="2"/>
        <v>4.5015704460638766</v>
      </c>
      <c r="BK10" s="111">
        <f t="shared" si="2"/>
        <v>1.4206802921379558</v>
      </c>
      <c r="BL10" s="111">
        <f t="shared" si="2"/>
        <v>1.2558731949381194</v>
      </c>
      <c r="BM10" s="111">
        <f t="shared" si="2"/>
        <v>0</v>
      </c>
      <c r="BN10" s="111">
        <f t="shared" si="2"/>
        <v>0</v>
      </c>
      <c r="BO10" s="111">
        <f t="shared" si="2"/>
        <v>0</v>
      </c>
      <c r="BP10" s="111">
        <f t="shared" si="2"/>
        <v>0</v>
      </c>
      <c r="BQ10" s="111">
        <f t="shared" si="2"/>
        <v>0</v>
      </c>
      <c r="BR10" s="111">
        <f t="shared" si="2"/>
        <v>0</v>
      </c>
      <c r="BS10" s="111">
        <f>BB10/SUM(O10:INDEX(O10:Q10,IF($B$2&lt;3,$B$2,3)))</f>
        <v>1.4614509034214649</v>
      </c>
      <c r="BT10" s="111">
        <f>BC10/SUM(R10:INDEX(R10:T10,IF($B$2&lt;7,$B$2-3,3)))</f>
        <v>1.7165446157236812</v>
      </c>
      <c r="BU10" s="111">
        <f t="shared" si="3"/>
        <v>0</v>
      </c>
      <c r="BV10" s="111">
        <f t="shared" si="3"/>
        <v>0</v>
      </c>
      <c r="BW10" s="111">
        <f t="shared" si="14"/>
        <v>1.5888109751478081</v>
      </c>
    </row>
    <row r="11" spans="1:75" x14ac:dyDescent="0.25">
      <c r="A11" s="20" t="str">
        <f t="shared" si="4"/>
        <v>APE_by_rookie_mdrt:SA</v>
      </c>
      <c r="B11" s="135" t="s">
        <v>136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U11" s="6"/>
      <c r="V11" s="6"/>
      <c r="X11" s="6"/>
      <c r="Y11" s="6"/>
      <c r="Z11" s="6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31"/>
      <c r="AL11" s="31"/>
      <c r="AM11" s="31"/>
      <c r="AN11" s="31"/>
      <c r="AO11" s="31"/>
      <c r="AP11" s="22"/>
      <c r="AQ11" s="22">
        <f>[18]APE!J34</f>
        <v>1074.5830000000001</v>
      </c>
      <c r="AR11" s="22">
        <f>[19]APE!J34</f>
        <v>800.98</v>
      </c>
      <c r="AS11" s="22">
        <f>[20]APE!J35</f>
        <v>2179.6849999999999</v>
      </c>
      <c r="AT11" s="22">
        <f>[21]APE!J35</f>
        <v>894.63</v>
      </c>
      <c r="AU11" s="22">
        <f>[22]APE!J35</f>
        <v>654.79999999999995</v>
      </c>
      <c r="AV11" s="18"/>
      <c r="AW11" s="18"/>
      <c r="AX11" s="18"/>
      <c r="AY11" s="18"/>
      <c r="AZ11" s="18"/>
      <c r="BA11" s="18"/>
      <c r="BB11" s="110">
        <f>SUM(AP11:INDEX(AP11:AR11,IF($B$2&lt;3,$B$2,3)))</f>
        <v>1875.5630000000001</v>
      </c>
      <c r="BC11" s="110">
        <f>SUM(AS11:INDEX(AS11:AU11,IF(AND($B$2&gt;3,$B$2&lt;7),$B$2-3,0)))</f>
        <v>3729.1149999999998</v>
      </c>
      <c r="BD11" s="110"/>
      <c r="BE11" s="110"/>
      <c r="BF11" s="110">
        <f>SUM($AP11:INDEX(AP11:BA11,$B$2))</f>
        <v>5604.6779999999999</v>
      </c>
      <c r="BG11" s="125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</row>
    <row r="12" spans="1:75" s="19" customFormat="1" x14ac:dyDescent="0.25">
      <c r="A12" s="20" t="str">
        <f t="shared" si="4"/>
        <v xml:space="preserve">APE_by_rookie_mdrt:Total </v>
      </c>
      <c r="B12" s="1" t="s">
        <v>3</v>
      </c>
      <c r="C12" s="15">
        <f>SUM(C4:C10)</f>
        <v>5188.1790000000001</v>
      </c>
      <c r="D12" s="15">
        <f t="shared" ref="D12:AA12" si="15">SUM(D4:D10)</f>
        <v>4095.5790000000006</v>
      </c>
      <c r="E12" s="15">
        <f t="shared" si="15"/>
        <v>8135.942</v>
      </c>
      <c r="F12" s="15">
        <f t="shared" si="15"/>
        <v>9821.2939999999999</v>
      </c>
      <c r="G12" s="15">
        <f t="shared" si="15"/>
        <v>7228.6789999999992</v>
      </c>
      <c r="H12" s="15">
        <f t="shared" si="15"/>
        <v>8453.3410000000003</v>
      </c>
      <c r="I12" s="15">
        <f t="shared" si="15"/>
        <v>12617.350999999999</v>
      </c>
      <c r="J12" s="15">
        <f t="shared" si="15"/>
        <v>6747.9770000000008</v>
      </c>
      <c r="K12" s="15">
        <f t="shared" si="15"/>
        <v>16918.547000000002</v>
      </c>
      <c r="L12" s="15">
        <f t="shared" si="15"/>
        <v>11923.806</v>
      </c>
      <c r="M12" s="15">
        <f t="shared" si="15"/>
        <v>21127.814000000031</v>
      </c>
      <c r="N12" s="15">
        <f t="shared" si="15"/>
        <v>24056.915000000023</v>
      </c>
      <c r="O12" s="15">
        <f t="shared" si="15"/>
        <v>6775.7619999999988</v>
      </c>
      <c r="P12" s="15">
        <f t="shared" si="15"/>
        <v>6973.8779999999997</v>
      </c>
      <c r="Q12" s="15">
        <f t="shared" si="15"/>
        <v>16357.163</v>
      </c>
      <c r="R12" s="15">
        <f t="shared" si="15"/>
        <v>12555.556000000011</v>
      </c>
      <c r="S12" s="15">
        <f t="shared" si="15"/>
        <v>14479.803</v>
      </c>
      <c r="T12" s="15">
        <f t="shared" si="15"/>
        <v>24697.560000000067</v>
      </c>
      <c r="U12" s="15">
        <f t="shared" si="15"/>
        <v>15842.500000000011</v>
      </c>
      <c r="V12" s="15">
        <f t="shared" si="15"/>
        <v>17803.536000000029</v>
      </c>
      <c r="W12" s="15">
        <f t="shared" si="15"/>
        <v>28832.892000000073</v>
      </c>
      <c r="X12" s="15">
        <f t="shared" si="15"/>
        <v>21757.197000000018</v>
      </c>
      <c r="Y12" s="106">
        <f t="shared" si="15"/>
        <v>23393.263000000054</v>
      </c>
      <c r="Z12" s="15">
        <f t="shared" si="15"/>
        <v>51298.902000000213</v>
      </c>
      <c r="AA12" s="7">
        <f t="shared" si="15"/>
        <v>81839.722000000096</v>
      </c>
      <c r="AB12" s="7">
        <f t="shared" ref="AB12:AE12" si="16">SUM(AB4:AB10)</f>
        <v>30106.803</v>
      </c>
      <c r="AC12" s="7">
        <f t="shared" si="16"/>
        <v>51732.919000000089</v>
      </c>
      <c r="AD12" s="7">
        <f t="shared" si="16"/>
        <v>62478.928000000116</v>
      </c>
      <c r="AE12" s="7">
        <f t="shared" si="16"/>
        <v>96449.362000000285</v>
      </c>
      <c r="AF12" s="7">
        <f>SUM(AF4:AF10)</f>
        <v>42923.014000000003</v>
      </c>
      <c r="AG12" s="7">
        <f t="shared" ref="AG12:AJ12" si="17">SUM(AG4:AG10)</f>
        <v>17419.7</v>
      </c>
      <c r="AH12" s="7">
        <f t="shared" si="17"/>
        <v>25503.313999999998</v>
      </c>
      <c r="AI12" s="7">
        <f t="shared" si="0"/>
        <v>36283.875</v>
      </c>
      <c r="AJ12" s="7">
        <f t="shared" si="17"/>
        <v>57108.535000000054</v>
      </c>
      <c r="AK12" s="31">
        <f t="shared" si="12"/>
        <v>0.90666298503642095</v>
      </c>
      <c r="AL12" s="31">
        <f t="shared" si="1"/>
        <v>0.72831925922949292</v>
      </c>
      <c r="AM12" s="31">
        <f t="shared" si="1"/>
        <v>1.0284782989379377</v>
      </c>
      <c r="AN12" s="31">
        <f>SUM(U12:W12)/SUM(I12:INDEX(I12:K12,MOD($B$2,3)))-1</f>
        <v>0.72194750422880993</v>
      </c>
      <c r="AO12" s="31">
        <f>AE12/SUM(L12:INDEX(L12:N12,MOD($B$2,3)))-1</f>
        <v>0.68887823860304231</v>
      </c>
      <c r="AP12" s="7">
        <f t="shared" ref="AP12" si="18">SUM(AP4:AP10)</f>
        <v>12860.545999999998</v>
      </c>
      <c r="AQ12" s="7">
        <f>SUM(AQ4:AQ11)</f>
        <v>19993.790000000019</v>
      </c>
      <c r="AR12" s="7">
        <f>SUM(AR4:AR11)</f>
        <v>29783.820000000003</v>
      </c>
      <c r="AS12" s="7">
        <f>SUM(AS4:AS11)</f>
        <v>26742.584000000021</v>
      </c>
      <c r="AT12" s="7">
        <f>SUM(AT4:AT11)</f>
        <v>21954.45</v>
      </c>
      <c r="AU12" s="7">
        <f>SUM(AU4:AU11)</f>
        <v>27361.119999999999</v>
      </c>
      <c r="AV12" s="17"/>
      <c r="AW12" s="17"/>
      <c r="AX12" s="17"/>
      <c r="AY12" s="17"/>
      <c r="AZ12" s="17"/>
      <c r="BA12" s="17"/>
      <c r="BB12" s="116">
        <f>SUM(AP12:INDEX(AP12:AR12,IF($B$2&lt;3,$B$2,3)))</f>
        <v>62638.156000000017</v>
      </c>
      <c r="BC12" s="116">
        <f>SUM(AS12:INDEX(AS12:AU12,IF(AND($B$2&gt;3,$B$2&lt;7),$B$2-3,0)))</f>
        <v>76058.154000000024</v>
      </c>
      <c r="BD12" s="116">
        <f>SUM(AV12:INDEX(AV12:AX12,IF(AND($B$2&gt;6,$B$2&lt;10),$B$2-6,0)))</f>
        <v>0</v>
      </c>
      <c r="BE12" s="116">
        <f>SUM(AY12:INDEX(AY12:BA12,IF($B$2&gt;9,$B$2-9,0)))</f>
        <v>0</v>
      </c>
      <c r="BF12" s="116">
        <f>SUM($AP12:INDEX(AP12:BA12,$B$2))</f>
        <v>138696.31000000003</v>
      </c>
      <c r="BG12" s="126">
        <f t="shared" si="13"/>
        <v>1.8980220969980941</v>
      </c>
      <c r="BH12" s="111">
        <f t="shared" si="2"/>
        <v>2.8669543688604846</v>
      </c>
      <c r="BI12" s="111">
        <f t="shared" si="2"/>
        <v>1.820842648569315</v>
      </c>
      <c r="BJ12" s="111">
        <f t="shared" si="2"/>
        <v>2.1299402431879555</v>
      </c>
      <c r="BK12" s="111">
        <f t="shared" si="2"/>
        <v>1.5162119263639153</v>
      </c>
      <c r="BL12" s="111">
        <f t="shared" si="2"/>
        <v>1.1078470909676876</v>
      </c>
      <c r="BM12" s="111">
        <f t="shared" si="2"/>
        <v>0</v>
      </c>
      <c r="BN12" s="111">
        <f t="shared" si="2"/>
        <v>0</v>
      </c>
      <c r="BO12" s="111">
        <f t="shared" si="2"/>
        <v>0</v>
      </c>
      <c r="BP12" s="111">
        <f t="shared" si="2"/>
        <v>0</v>
      </c>
      <c r="BQ12" s="111">
        <f t="shared" si="2"/>
        <v>0</v>
      </c>
      <c r="BR12" s="111">
        <f t="shared" si="2"/>
        <v>0</v>
      </c>
      <c r="BS12" s="111">
        <f>BB12/SUM(O12:INDEX(O12:Q12,IF($B$2&lt;3,$B$2,3)))</f>
        <v>2.0805316326678729</v>
      </c>
      <c r="BT12" s="111">
        <f>BC12/SUM(R12:INDEX(R12:T12,IF($B$2&lt;7,$B$2-3,3)))</f>
        <v>1.4702080506997857</v>
      </c>
      <c r="BU12" s="111">
        <f t="shared" si="3"/>
        <v>0</v>
      </c>
      <c r="BV12" s="111">
        <f t="shared" si="3"/>
        <v>0</v>
      </c>
      <c r="BW12" s="111">
        <f t="shared" si="14"/>
        <v>1.6947309522874463</v>
      </c>
    </row>
    <row r="13" spans="1:75" x14ac:dyDescent="0.25">
      <c r="A13" s="20" t="str">
        <f t="shared" si="4"/>
        <v>APE_by_rookie_mdrt:SP 100%</v>
      </c>
      <c r="B13" t="s">
        <v>63</v>
      </c>
      <c r="C13" s="6">
        <v>0</v>
      </c>
      <c r="D13" s="6">
        <v>0</v>
      </c>
      <c r="E13" s="6">
        <v>100.027</v>
      </c>
      <c r="F13" s="6">
        <v>-100.027</v>
      </c>
      <c r="G13" s="6">
        <v>0</v>
      </c>
      <c r="H13" s="6">
        <v>2375.877</v>
      </c>
      <c r="I13" s="6">
        <v>2075.558</v>
      </c>
      <c r="J13" s="6">
        <v>791.35399999999993</v>
      </c>
      <c r="K13" s="6">
        <v>5012.6900000000005</v>
      </c>
      <c r="L13" s="6">
        <v>1468.0070000000001</v>
      </c>
      <c r="M13" s="6">
        <v>1110</v>
      </c>
      <c r="N13" s="6">
        <v>590.54999999999995</v>
      </c>
      <c r="O13" s="6">
        <f>[23]SP!X8</f>
        <v>5389.3</v>
      </c>
      <c r="P13" s="6">
        <f>[23]SP!Y8</f>
        <v>722.77800000000002</v>
      </c>
      <c r="Q13" s="6">
        <f>[23]SP!Z8</f>
        <v>590</v>
      </c>
      <c r="R13" s="6">
        <f>[23]SP!AA8</f>
        <v>180</v>
      </c>
      <c r="S13" s="6">
        <f>[23]SP!AB8</f>
        <v>7635.21</v>
      </c>
      <c r="T13" s="6">
        <f>[23]SP!AC8</f>
        <v>3390.1489999999999</v>
      </c>
      <c r="U13" s="6">
        <f>[23]SP!AD8</f>
        <v>4398.2489999999998</v>
      </c>
      <c r="V13" s="6">
        <f>[23]SP!AE8</f>
        <v>4082.2380000000003</v>
      </c>
      <c r="W13" s="6">
        <f>[23]SP!AF8</f>
        <v>2134.3669999999997</v>
      </c>
      <c r="X13" s="6">
        <f>SUM([15]APE!$N$27:$N$33)</f>
        <v>3945.3959999999997</v>
      </c>
      <c r="Y13" s="6">
        <f>SUM([24]APE!$N$27:$N$33)</f>
        <v>13069.395999999999</v>
      </c>
      <c r="Z13" s="6">
        <f>SUM([16]APE!$N$27:$N$33)</f>
        <v>4614.4746999999998</v>
      </c>
      <c r="AA13" s="22">
        <f>SUM(O13:INDEX(O13:Z13,$B$2))</f>
        <v>17907.437000000002</v>
      </c>
      <c r="AB13" s="22">
        <f t="shared" ref="AB13" si="19">SUM(O13:Q13)</f>
        <v>6702.0780000000004</v>
      </c>
      <c r="AC13" s="22">
        <f t="shared" ref="AC13" si="20">SUM(R13:T13)</f>
        <v>11205.359</v>
      </c>
      <c r="AD13" s="22">
        <f t="shared" ref="AD13" si="21">SUM(U13:W13)</f>
        <v>10614.854000000001</v>
      </c>
      <c r="AE13" s="22">
        <f t="shared" ref="AE13" si="22">SUM(X13:Z13)</f>
        <v>21629.266699999996</v>
      </c>
      <c r="AF13" s="22">
        <f>SUM(C13                                                               : INDEX(C13:N13,$B$2))</f>
        <v>2375.877</v>
      </c>
      <c r="AG13" s="22">
        <f t="shared" ref="AG13" si="23">SUM(C13:E13)</f>
        <v>100.027</v>
      </c>
      <c r="AH13" s="22">
        <f t="shared" ref="AH13" si="24">SUM(F13:H13)</f>
        <v>2275.85</v>
      </c>
      <c r="AI13" s="22">
        <f t="shared" si="0"/>
        <v>7879.6020000000008</v>
      </c>
      <c r="AJ13" s="22">
        <f t="shared" ref="AJ13" si="25">SUM(L13:N13)</f>
        <v>3168.5569999999998</v>
      </c>
      <c r="AK13" s="31">
        <f>IFERROR(AA13/AF13-1,0)</f>
        <v>6.5371902670045641</v>
      </c>
      <c r="AL13" s="31">
        <f t="shared" ref="AL13" si="26">AB13/AG13-1</f>
        <v>66.002689273896053</v>
      </c>
      <c r="AM13" s="31">
        <f t="shared" ref="AM13" si="27">AC13/AH13-1</f>
        <v>3.9235929432959118</v>
      </c>
      <c r="AN13" s="31">
        <f>SUM(U13:W13)/SUM(I13:INDEX(I13:K13,MOD($B$2,3)))-1</f>
        <v>0.34713073071457168</v>
      </c>
      <c r="AO13" s="31">
        <f>AE13/SUM(L13:INDEX(L13:N13,MOD($B$2,3)))-1</f>
        <v>5.8262198533906755</v>
      </c>
      <c r="AP13" s="69">
        <f>SUM([17]APE!$N$27:$N$33)</f>
        <v>5714.2383999999993</v>
      </c>
      <c r="AQ13" s="69">
        <f>SUM([18]APE!$N$27:$N$33)</f>
        <v>2633.4139999999998</v>
      </c>
      <c r="AR13" s="69">
        <f>SUM([19]APE!$N$27:$N$34)</f>
        <v>8294.57</v>
      </c>
      <c r="AS13" s="69">
        <f>SUM([20]APE!$N$28:$N$35)</f>
        <v>1779.5429999999999</v>
      </c>
      <c r="AT13" s="69">
        <f>SUM([21]APE!$N$28:$N$35)</f>
        <v>10025.269999999999</v>
      </c>
      <c r="AU13" s="69">
        <f>SUM([22]APE!$N$28:$N$35)</f>
        <v>8392.49</v>
      </c>
      <c r="AV13" s="18"/>
      <c r="AW13" s="18"/>
      <c r="AX13" s="18"/>
      <c r="AY13" s="18"/>
      <c r="AZ13" s="18"/>
      <c r="BA13" s="18"/>
      <c r="BB13" s="116">
        <f>SUM(AP13:INDEX(AP13:AR13,IF($B$2&lt;3,$B$2,3)))</f>
        <v>16642.222399999999</v>
      </c>
      <c r="BC13" s="116">
        <f>SUM(AS13:INDEX(AS13:AU13,IF(AND($B$2&gt;3,$B$2&lt;7),$B$2-3,0)))</f>
        <v>20197.303</v>
      </c>
      <c r="BD13" s="116">
        <f>SUM(AV13:INDEX(AV13:AX13,IF(AND($B$2&gt;6,$B$2&lt;10),$B$2-6,0)))</f>
        <v>0</v>
      </c>
      <c r="BE13" s="116">
        <f>SUM(AY13:INDEX(AY13:BA13,IF($B$2&gt;9,$B$2-9,0)))</f>
        <v>0</v>
      </c>
      <c r="BF13" s="116">
        <f>SUM($AP13:INDEX(AP13:BA13,$B$2))</f>
        <v>36839.525399999999</v>
      </c>
      <c r="BG13" s="125">
        <f t="shared" si="13"/>
        <v>1.0602932477316163</v>
      </c>
      <c r="BH13" s="111">
        <f t="shared" si="2"/>
        <v>3.6434617545082997</v>
      </c>
      <c r="BI13" s="111">
        <f t="shared" si="2"/>
        <v>14.058593220338983</v>
      </c>
      <c r="BJ13" s="111">
        <f t="shared" si="2"/>
        <v>9.8863500000000002</v>
      </c>
      <c r="BK13" s="111">
        <f t="shared" si="2"/>
        <v>1.313031337710423</v>
      </c>
      <c r="BL13" s="111">
        <f t="shared" si="2"/>
        <v>2.4755519595156437</v>
      </c>
      <c r="BM13" s="111">
        <f t="shared" si="2"/>
        <v>0</v>
      </c>
      <c r="BN13" s="111">
        <f t="shared" si="2"/>
        <v>0</v>
      </c>
      <c r="BO13" s="111">
        <f t="shared" si="2"/>
        <v>0</v>
      </c>
      <c r="BP13" s="111">
        <f t="shared" si="2"/>
        <v>0</v>
      </c>
      <c r="BQ13" s="111">
        <f t="shared" si="2"/>
        <v>0</v>
      </c>
      <c r="BR13" s="111">
        <f t="shared" si="2"/>
        <v>0</v>
      </c>
      <c r="BS13" s="111">
        <f>BB13/SUM(O13:INDEX(O13:Q13,IF($B$2&lt;3,$B$2,3)))</f>
        <v>2.4831436458960932</v>
      </c>
      <c r="BT13" s="111">
        <f>BC13/SUM(R13:INDEX(R13:T13,IF($B$2&lt;7,$B$2-3,3)))</f>
        <v>1.8024681761646368</v>
      </c>
      <c r="BU13" s="111">
        <f t="shared" si="3"/>
        <v>0</v>
      </c>
      <c r="BV13" s="111">
        <f t="shared" si="3"/>
        <v>0</v>
      </c>
      <c r="BW13" s="111">
        <f t="shared" si="14"/>
        <v>2.0572193217823407</v>
      </c>
    </row>
    <row r="14" spans="1:75" x14ac:dyDescent="0.25">
      <c r="C14" s="6">
        <f t="shared" ref="C14:AJ14" si="28">C12+C13*0.1</f>
        <v>5188.1790000000001</v>
      </c>
      <c r="D14" s="6">
        <f t="shared" si="28"/>
        <v>4095.5790000000006</v>
      </c>
      <c r="E14" s="6">
        <f t="shared" si="28"/>
        <v>8145.9447</v>
      </c>
      <c r="F14" s="6">
        <f t="shared" si="28"/>
        <v>9811.2913000000008</v>
      </c>
      <c r="G14" s="6">
        <f t="shared" si="28"/>
        <v>7228.6789999999992</v>
      </c>
      <c r="H14" s="6">
        <f t="shared" si="28"/>
        <v>8690.9287000000004</v>
      </c>
      <c r="I14" s="6">
        <f t="shared" si="28"/>
        <v>12824.906799999999</v>
      </c>
      <c r="J14" s="6">
        <f t="shared" si="28"/>
        <v>6827.1124000000009</v>
      </c>
      <c r="K14" s="6">
        <f t="shared" si="28"/>
        <v>17419.816000000003</v>
      </c>
      <c r="L14" s="6">
        <f t="shared" si="28"/>
        <v>12070.6067</v>
      </c>
      <c r="M14" s="6">
        <f t="shared" si="28"/>
        <v>21238.814000000031</v>
      </c>
      <c r="N14" s="6">
        <f t="shared" si="28"/>
        <v>24115.970000000023</v>
      </c>
      <c r="O14" s="6">
        <f t="shared" si="28"/>
        <v>7314.6919999999991</v>
      </c>
      <c r="P14" s="6">
        <f t="shared" si="28"/>
        <v>7046.1557999999995</v>
      </c>
      <c r="Q14" s="6">
        <f t="shared" si="28"/>
        <v>16416.163</v>
      </c>
      <c r="R14" s="6">
        <f t="shared" si="28"/>
        <v>12573.556000000011</v>
      </c>
      <c r="S14" s="6">
        <f t="shared" si="28"/>
        <v>15243.324000000001</v>
      </c>
      <c r="T14" s="6">
        <f t="shared" si="28"/>
        <v>25036.574900000065</v>
      </c>
      <c r="U14" s="6">
        <f t="shared" si="28"/>
        <v>16282.324900000011</v>
      </c>
      <c r="V14" s="6">
        <f t="shared" si="28"/>
        <v>18211.759800000029</v>
      </c>
      <c r="W14" s="6">
        <f t="shared" si="28"/>
        <v>29046.328700000071</v>
      </c>
      <c r="X14" s="6">
        <f t="shared" si="28"/>
        <v>22151.736600000018</v>
      </c>
      <c r="Y14" s="6">
        <f t="shared" si="28"/>
        <v>24700.202600000055</v>
      </c>
      <c r="Z14" s="6">
        <f t="shared" si="28"/>
        <v>51760.349470000212</v>
      </c>
      <c r="AA14" s="22">
        <f t="shared" si="28"/>
        <v>83630.465700000103</v>
      </c>
      <c r="AB14" s="22">
        <f t="shared" si="28"/>
        <v>30777.0108</v>
      </c>
      <c r="AC14" s="22">
        <f t="shared" si="28"/>
        <v>52853.454900000092</v>
      </c>
      <c r="AD14" s="22">
        <f t="shared" si="28"/>
        <v>63540.413400000114</v>
      </c>
      <c r="AE14" s="22">
        <f t="shared" si="28"/>
        <v>98612.288670000285</v>
      </c>
      <c r="AF14" s="22">
        <f t="shared" si="28"/>
        <v>43160.601699999999</v>
      </c>
      <c r="AG14" s="22">
        <f t="shared" si="28"/>
        <v>17429.702700000002</v>
      </c>
      <c r="AH14" s="22">
        <f t="shared" si="28"/>
        <v>25730.898999999998</v>
      </c>
      <c r="AI14" s="22">
        <f t="shared" si="0"/>
        <v>37071.835200000001</v>
      </c>
      <c r="AJ14" s="22">
        <f t="shared" si="28"/>
        <v>57425.390700000054</v>
      </c>
      <c r="AK14" s="18"/>
      <c r="AL14" s="18"/>
      <c r="AM14" s="18"/>
      <c r="AN14" s="18"/>
      <c r="AO14" s="18"/>
      <c r="AP14" s="6">
        <f t="shared" ref="AP14:AR14" si="29">AP12+AP13*0.1</f>
        <v>13431.969839999998</v>
      </c>
      <c r="AQ14" s="6">
        <f t="shared" si="29"/>
        <v>20257.13140000002</v>
      </c>
      <c r="AR14" s="6">
        <f t="shared" si="29"/>
        <v>30613.277000000002</v>
      </c>
      <c r="AS14" s="6">
        <f t="shared" ref="AS14:AT14" si="30">AS12+AS13*0.1</f>
        <v>26920.538300000022</v>
      </c>
      <c r="AT14" s="6">
        <f t="shared" si="30"/>
        <v>22956.976999999999</v>
      </c>
      <c r="AU14" s="6">
        <f t="shared" ref="AU14" si="31">AU12+AU13*0.1</f>
        <v>28200.368999999999</v>
      </c>
      <c r="AV14" s="18"/>
      <c r="AW14" s="18"/>
      <c r="AX14" s="18"/>
      <c r="AY14" s="18"/>
      <c r="AZ14" s="18"/>
      <c r="BA14" s="18"/>
      <c r="BB14" s="117">
        <f t="shared" ref="BB14:BF14" si="32">BB12+BB13*0.1</f>
        <v>64302.37824000002</v>
      </c>
      <c r="BC14" s="117">
        <f t="shared" si="32"/>
        <v>78077.88430000002</v>
      </c>
      <c r="BD14" s="117">
        <f t="shared" si="32"/>
        <v>0</v>
      </c>
      <c r="BE14" s="117">
        <f t="shared" si="32"/>
        <v>0</v>
      </c>
      <c r="BF14" s="117">
        <f t="shared" si="32"/>
        <v>142380.26254000003</v>
      </c>
      <c r="BG14" s="125">
        <f t="shared" si="13"/>
        <v>1.836300125828948</v>
      </c>
      <c r="BH14" s="111">
        <f t="shared" si="13"/>
        <v>2.8749195980026472</v>
      </c>
      <c r="BI14" s="111">
        <f t="shared" si="2"/>
        <v>1.8648253553525267</v>
      </c>
      <c r="BJ14" s="111">
        <f t="shared" si="2"/>
        <v>2.1410441326224654</v>
      </c>
      <c r="BK14" s="111">
        <f t="shared" si="2"/>
        <v>1.5060348385955713</v>
      </c>
      <c r="BL14" s="18"/>
      <c r="BM14" s="18"/>
      <c r="BN14" s="18"/>
      <c r="BO14" s="18"/>
      <c r="BP14" s="18"/>
      <c r="BQ14" s="18"/>
      <c r="BR14" s="18"/>
      <c r="BS14" s="111">
        <f>BB14/SUM(O14:INDEX(O14:Q14,IF($B$2&lt;3,$B$2,3)))</f>
        <v>2.0892990114556551</v>
      </c>
      <c r="BT14" s="111">
        <f>BC14/SUM(R14:INDEX(R14:T14,IF($B$2&lt;7,$B$2-3,3)))</f>
        <v>1.4772522335148219</v>
      </c>
      <c r="BU14" s="18"/>
      <c r="BV14" s="18"/>
      <c r="BW14" s="111">
        <f>BF14/AA14</f>
        <v>1.7024927620365966</v>
      </c>
    </row>
    <row r="15" spans="1:75" s="19" customFormat="1" x14ac:dyDescent="0.25">
      <c r="A15" s="20"/>
      <c r="B15" s="2" t="s">
        <v>9</v>
      </c>
      <c r="C15" s="3">
        <v>42005</v>
      </c>
      <c r="D15" s="3">
        <v>42036</v>
      </c>
      <c r="E15" s="3">
        <v>42064</v>
      </c>
      <c r="F15" s="3">
        <v>42095</v>
      </c>
      <c r="G15" s="3">
        <v>42125</v>
      </c>
      <c r="H15" s="3">
        <v>42156</v>
      </c>
      <c r="I15" s="3">
        <v>42186</v>
      </c>
      <c r="J15" s="3">
        <v>42217</v>
      </c>
      <c r="K15" s="3">
        <v>42248</v>
      </c>
      <c r="L15" s="3">
        <v>42278</v>
      </c>
      <c r="M15" s="3">
        <v>42309</v>
      </c>
      <c r="N15" s="3">
        <v>42339</v>
      </c>
      <c r="O15" s="3">
        <v>42370</v>
      </c>
      <c r="P15" s="3">
        <v>42401</v>
      </c>
      <c r="Q15" s="3">
        <v>42430</v>
      </c>
      <c r="R15" s="3">
        <v>42461</v>
      </c>
      <c r="S15" s="3">
        <v>42491</v>
      </c>
      <c r="T15" s="3">
        <v>42522</v>
      </c>
      <c r="U15" s="3">
        <v>42552</v>
      </c>
      <c r="V15" s="3">
        <v>42583</v>
      </c>
      <c r="W15" s="3">
        <v>42614</v>
      </c>
      <c r="X15" s="3">
        <v>42644</v>
      </c>
      <c r="Y15" s="3">
        <v>42675</v>
      </c>
      <c r="Z15" s="3">
        <v>42705</v>
      </c>
      <c r="AA15" s="29" t="str">
        <f>AA3</f>
        <v>YTD 6/16</v>
      </c>
      <c r="AB15" s="29" t="s">
        <v>19</v>
      </c>
      <c r="AC15" s="29" t="s">
        <v>20</v>
      </c>
      <c r="AD15" s="29" t="s">
        <v>21</v>
      </c>
      <c r="AE15" s="29" t="s">
        <v>22</v>
      </c>
      <c r="AF15" s="26" t="str">
        <f t="shared" ref="AF15:AJ15" si="33">AF3</f>
        <v>YTD 6/15</v>
      </c>
      <c r="AG15" s="26" t="str">
        <f t="shared" si="33"/>
        <v>Q1 '15</v>
      </c>
      <c r="AH15" s="26" t="str">
        <f t="shared" si="33"/>
        <v>Q2 '15</v>
      </c>
      <c r="AI15" s="26" t="str">
        <f t="shared" si="33"/>
        <v>Q3 '15</v>
      </c>
      <c r="AJ15" s="26" t="str">
        <f t="shared" si="33"/>
        <v>Q4 '15</v>
      </c>
      <c r="AK15" s="30" t="s">
        <v>27</v>
      </c>
      <c r="AL15" s="30" t="s">
        <v>29</v>
      </c>
      <c r="AM15" s="30" t="s">
        <v>30</v>
      </c>
      <c r="AN15" s="30" t="s">
        <v>31</v>
      </c>
      <c r="AO15" s="30" t="s">
        <v>32</v>
      </c>
      <c r="AP15" s="108">
        <v>42736</v>
      </c>
      <c r="AQ15" s="108">
        <v>42767</v>
      </c>
      <c r="AR15" s="108">
        <v>42795</v>
      </c>
      <c r="AS15" s="108">
        <v>42826</v>
      </c>
      <c r="AT15" s="108">
        <v>42856</v>
      </c>
      <c r="AU15" s="108">
        <v>42887</v>
      </c>
      <c r="AV15" s="108">
        <v>42917</v>
      </c>
      <c r="AW15" s="108">
        <v>42948</v>
      </c>
      <c r="AX15" s="108">
        <v>42979</v>
      </c>
      <c r="AY15" s="108">
        <v>43009</v>
      </c>
      <c r="AZ15" s="108">
        <v>43040</v>
      </c>
      <c r="BA15" s="108">
        <v>43070</v>
      </c>
      <c r="BB15" s="29" t="s">
        <v>123</v>
      </c>
      <c r="BC15" s="29" t="s">
        <v>124</v>
      </c>
      <c r="BD15" s="29" t="s">
        <v>125</v>
      </c>
      <c r="BE15" s="29" t="s">
        <v>126</v>
      </c>
      <c r="BF15" s="29" t="str">
        <f>$BF$3</f>
        <v>YTD 6/17</v>
      </c>
      <c r="BG15" s="121">
        <v>42736</v>
      </c>
      <c r="BH15" s="108">
        <v>42767</v>
      </c>
      <c r="BI15" s="108">
        <v>42795</v>
      </c>
      <c r="BJ15" s="108">
        <v>42826</v>
      </c>
      <c r="BK15" s="108">
        <v>42856</v>
      </c>
      <c r="BL15" s="108">
        <v>42887</v>
      </c>
      <c r="BM15" s="108">
        <v>42917</v>
      </c>
      <c r="BN15" s="108">
        <v>42948</v>
      </c>
      <c r="BO15" s="108">
        <v>42979</v>
      </c>
      <c r="BP15" s="108">
        <v>43009</v>
      </c>
      <c r="BQ15" s="108">
        <v>43040</v>
      </c>
      <c r="BR15" s="108">
        <v>43070</v>
      </c>
      <c r="BS15" s="29" t="s">
        <v>127</v>
      </c>
      <c r="BT15" s="29" t="s">
        <v>128</v>
      </c>
      <c r="BU15" s="29" t="s">
        <v>96</v>
      </c>
      <c r="BV15" s="29" t="s">
        <v>129</v>
      </c>
      <c r="BW15" s="112" t="str">
        <f>BW2</f>
        <v>YoY</v>
      </c>
    </row>
    <row r="16" spans="1:75" x14ac:dyDescent="0.25">
      <c r="A16" s="20" t="str">
        <f>$B$15&amp;"_by_rookie_mdrt:"&amp;B16</f>
        <v># Manpower_by_rookie_mdrt:MDRT</v>
      </c>
      <c r="B16" t="s">
        <v>4</v>
      </c>
      <c r="C16" s="6">
        <v>18</v>
      </c>
      <c r="D16">
        <v>18</v>
      </c>
      <c r="E16">
        <v>20</v>
      </c>
      <c r="F16">
        <v>20</v>
      </c>
      <c r="G16">
        <v>19</v>
      </c>
      <c r="H16">
        <v>18</v>
      </c>
      <c r="I16">
        <v>23</v>
      </c>
      <c r="J16">
        <v>23</v>
      </c>
      <c r="K16">
        <v>24</v>
      </c>
      <c r="L16">
        <v>24</v>
      </c>
      <c r="M16">
        <v>23</v>
      </c>
      <c r="N16">
        <v>25</v>
      </c>
      <c r="O16">
        <v>37</v>
      </c>
      <c r="P16">
        <v>36</v>
      </c>
      <c r="Q16">
        <v>37</v>
      </c>
      <c r="R16">
        <v>36</v>
      </c>
      <c r="S16">
        <v>32</v>
      </c>
      <c r="T16">
        <v>30</v>
      </c>
      <c r="U16">
        <v>29</v>
      </c>
      <c r="V16">
        <v>26</v>
      </c>
      <c r="W16">
        <v>26</v>
      </c>
      <c r="X16">
        <f>[15]MP!AD6</f>
        <v>26</v>
      </c>
      <c r="Y16">
        <f>[24]MP!K33</f>
        <v>25</v>
      </c>
      <c r="Z16">
        <f>[16]MP!K33</f>
        <v>22</v>
      </c>
      <c r="AA16" s="22">
        <f>INDEX($O16:$Z16,$B$2)</f>
        <v>30</v>
      </c>
      <c r="AB16" s="22">
        <f t="shared" ref="AB16" si="34">Q16</f>
        <v>37</v>
      </c>
      <c r="AC16" s="22">
        <f t="shared" ref="AC16" si="35">T16</f>
        <v>30</v>
      </c>
      <c r="AD16" s="22">
        <f t="shared" ref="AD16" si="36">W16</f>
        <v>26</v>
      </c>
      <c r="AE16" s="22">
        <f>Y16</f>
        <v>25</v>
      </c>
      <c r="AF16" s="22">
        <f>INDEX($C16:$N16,$B$2)</f>
        <v>18</v>
      </c>
      <c r="AG16" s="22">
        <f t="shared" ref="AG16:AG24" si="37">E16</f>
        <v>20</v>
      </c>
      <c r="AH16" s="22">
        <f t="shared" ref="AH16:AH24" si="38">H16</f>
        <v>18</v>
      </c>
      <c r="AI16" s="22">
        <f t="shared" ref="AI16:AI24" si="39">K16</f>
        <v>24</v>
      </c>
      <c r="AJ16" s="22">
        <f t="shared" ref="AJ16:AJ24" si="40">N16</f>
        <v>25</v>
      </c>
      <c r="AK16" s="31">
        <f>AA16/AF16-1</f>
        <v>0.66666666666666674</v>
      </c>
      <c r="AL16" s="31">
        <f t="shared" ref="AL16:AN24" si="41">AB16/AG16-1</f>
        <v>0.85000000000000009</v>
      </c>
      <c r="AM16" s="31">
        <f t="shared" si="41"/>
        <v>0.66666666666666674</v>
      </c>
      <c r="AN16" s="31">
        <f t="shared" si="41"/>
        <v>8.3333333333333259E-2</v>
      </c>
      <c r="AO16" s="31">
        <f t="shared" ref="AO16:AO24" si="42">AE16/AJ16-1</f>
        <v>0</v>
      </c>
      <c r="AP16" s="22">
        <f>[17]MP!K33</f>
        <v>48</v>
      </c>
      <c r="AQ16" s="22">
        <f>[18]MP!K33</f>
        <v>48</v>
      </c>
      <c r="AR16" s="22">
        <f>[19]MP!K33</f>
        <v>48</v>
      </c>
      <c r="AS16" s="22">
        <f>[20]MP!K33</f>
        <v>47</v>
      </c>
      <c r="AT16" s="22">
        <f>[21]MP!K33</f>
        <v>46</v>
      </c>
      <c r="AU16" s="22">
        <f>[22]MP!K33</f>
        <v>47</v>
      </c>
      <c r="AV16" s="18"/>
      <c r="AW16" s="18"/>
      <c r="AX16" s="18"/>
      <c r="AY16" s="18"/>
      <c r="AZ16" s="18"/>
      <c r="BA16" s="18"/>
      <c r="BB16" s="22">
        <f>INDEX(AP16:AR16,IF($B$2&lt;3,$B$2,3))</f>
        <v>48</v>
      </c>
      <c r="BC16" s="22">
        <f>INDEX(AS16:AU16,IF($B$2&lt;7,$B$2-3,3))</f>
        <v>47</v>
      </c>
      <c r="BD16" s="18"/>
      <c r="BE16" s="18"/>
      <c r="BF16" s="22">
        <f>INDEX(AP16:BA16,$B$2)</f>
        <v>47</v>
      </c>
      <c r="BG16" s="122">
        <f>AP16/O16</f>
        <v>1.2972972972972974</v>
      </c>
      <c r="BH16" s="111">
        <f>AQ16/P16</f>
        <v>1.3333333333333333</v>
      </c>
      <c r="BI16" s="111">
        <f t="shared" ref="BI16:BL22" si="43">AR16/Q16</f>
        <v>1.2972972972972974</v>
      </c>
      <c r="BJ16" s="111">
        <f t="shared" si="43"/>
        <v>1.3055555555555556</v>
      </c>
      <c r="BK16" s="111">
        <f t="shared" si="43"/>
        <v>1.4375</v>
      </c>
      <c r="BL16" s="111">
        <f t="shared" si="43"/>
        <v>1.5666666666666667</v>
      </c>
      <c r="BM16" s="18"/>
      <c r="BN16" s="18"/>
      <c r="BO16" s="18"/>
      <c r="BP16" s="18"/>
      <c r="BQ16" s="18"/>
      <c r="BR16" s="18"/>
      <c r="BS16" s="111">
        <f>BB16/INDEX(O16:Q16,IF($B$2&lt;3,$B$2,3))</f>
        <v>1.2972972972972974</v>
      </c>
      <c r="BT16" s="111">
        <f>BC16/INDEX(R16:T16,IF($B$2&lt;7,$B$2-3,3))</f>
        <v>1.5666666666666667</v>
      </c>
      <c r="BU16" s="18"/>
      <c r="BV16" s="18"/>
      <c r="BW16" s="111">
        <f t="shared" ref="BW16:BW24" si="44">BF16/AA16</f>
        <v>1.5666666666666667</v>
      </c>
    </row>
    <row r="17" spans="1:75" x14ac:dyDescent="0.25">
      <c r="A17" s="20" t="str">
        <f t="shared" ref="A17:A24" si="45">$B$15&amp;"_by_rookie_mdrt:"&amp;B17</f>
        <v># Manpower_by_rookie_mdrt:Rookie in month</v>
      </c>
      <c r="B17" t="s">
        <v>5</v>
      </c>
      <c r="C17" s="6">
        <v>219</v>
      </c>
      <c r="D17">
        <v>143</v>
      </c>
      <c r="E17">
        <v>228</v>
      </c>
      <c r="F17">
        <v>279</v>
      </c>
      <c r="G17">
        <v>249</v>
      </c>
      <c r="H17">
        <v>246</v>
      </c>
      <c r="I17">
        <v>269</v>
      </c>
      <c r="J17">
        <v>261</v>
      </c>
      <c r="K17">
        <v>350</v>
      </c>
      <c r="L17">
        <v>279</v>
      </c>
      <c r="M17">
        <v>494</v>
      </c>
      <c r="N17">
        <v>344</v>
      </c>
      <c r="O17">
        <v>134</v>
      </c>
      <c r="P17">
        <v>122</v>
      </c>
      <c r="Q17">
        <v>363</v>
      </c>
      <c r="R17">
        <v>339</v>
      </c>
      <c r="S17">
        <v>535</v>
      </c>
      <c r="T17">
        <v>985</v>
      </c>
      <c r="U17">
        <v>680</v>
      </c>
      <c r="V17">
        <v>814</v>
      </c>
      <c r="W17">
        <v>937</v>
      </c>
      <c r="X17">
        <f>[15]MP!AD7</f>
        <v>881</v>
      </c>
      <c r="Y17">
        <f>[24]MP!K34</f>
        <v>935</v>
      </c>
      <c r="Z17">
        <f>[16]MP!K34</f>
        <v>1116</v>
      </c>
      <c r="AA17" s="18">
        <f t="shared" ref="AA17:AA24" si="46">INDEX($O17:$Z17,$B$2)</f>
        <v>985</v>
      </c>
      <c r="AB17" s="22">
        <f>Q17</f>
        <v>363</v>
      </c>
      <c r="AC17" s="22">
        <f>T17</f>
        <v>985</v>
      </c>
      <c r="AD17" s="22">
        <f>W17</f>
        <v>937</v>
      </c>
      <c r="AE17" s="22">
        <f t="shared" ref="AE17:AE24" si="47">Y17</f>
        <v>935</v>
      </c>
      <c r="AF17" s="22">
        <f t="shared" ref="AF17:AF24" si="48">INDEX($C17:$N17,$B$2)</f>
        <v>246</v>
      </c>
      <c r="AG17" s="22">
        <f t="shared" si="37"/>
        <v>228</v>
      </c>
      <c r="AH17" s="22">
        <f t="shared" si="38"/>
        <v>246</v>
      </c>
      <c r="AI17" s="22">
        <f t="shared" si="39"/>
        <v>350</v>
      </c>
      <c r="AJ17" s="22">
        <f t="shared" si="40"/>
        <v>344</v>
      </c>
      <c r="AK17" s="31">
        <f t="shared" ref="AK17:AK24" si="49">AA17/AF17-1</f>
        <v>3.0040650406504064</v>
      </c>
      <c r="AL17" s="31">
        <f t="shared" si="41"/>
        <v>0.59210526315789469</v>
      </c>
      <c r="AM17" s="31">
        <f t="shared" si="41"/>
        <v>3.0040650406504064</v>
      </c>
      <c r="AN17" s="31">
        <f t="shared" si="41"/>
        <v>1.677142857142857</v>
      </c>
      <c r="AO17" s="31">
        <f t="shared" si="42"/>
        <v>1.7180232558139537</v>
      </c>
      <c r="AP17" s="22">
        <f>[17]MP!K34</f>
        <v>320</v>
      </c>
      <c r="AQ17" s="22">
        <f>[18]MP!K34</f>
        <v>666</v>
      </c>
      <c r="AR17" s="22">
        <f>[19]MP!K34</f>
        <v>855</v>
      </c>
      <c r="AS17" s="22">
        <f>[20]MP!K34</f>
        <v>650</v>
      </c>
      <c r="AT17" s="22">
        <f>[21]MP!K34</f>
        <v>587</v>
      </c>
      <c r="AU17" s="22">
        <f>[22]MP!K34</f>
        <v>1312</v>
      </c>
      <c r="AV17" s="18"/>
      <c r="AW17" s="18"/>
      <c r="AX17" s="18"/>
      <c r="AY17" s="18"/>
      <c r="AZ17" s="18"/>
      <c r="BA17" s="18"/>
      <c r="BB17" s="22">
        <f t="shared" ref="BB17:BB24" si="50">INDEX(AP17:AR17,IF($B$2&lt;3,$B$2,3))</f>
        <v>855</v>
      </c>
      <c r="BC17" s="22">
        <f t="shared" ref="BC17:BC23" si="51">INDEX(AS17:AU17,IF($B$2&lt;7,$B$2-3,3))</f>
        <v>1312</v>
      </c>
      <c r="BD17" s="18"/>
      <c r="BE17" s="18"/>
      <c r="BF17" s="22">
        <f t="shared" ref="BF17:BF24" si="52">INDEX(AP17:BA17,$B$2)</f>
        <v>1312</v>
      </c>
      <c r="BG17" s="122">
        <f t="shared" ref="BG17:BH24" si="53">AP17/O17</f>
        <v>2.3880597014925371</v>
      </c>
      <c r="BH17" s="111">
        <f t="shared" si="53"/>
        <v>5.4590163934426226</v>
      </c>
      <c r="BI17" s="111">
        <f t="shared" si="43"/>
        <v>2.3553719008264462</v>
      </c>
      <c r="BJ17" s="111">
        <f t="shared" si="43"/>
        <v>1.9174041297935103</v>
      </c>
      <c r="BK17" s="111">
        <f t="shared" si="43"/>
        <v>1.097196261682243</v>
      </c>
      <c r="BL17" s="111">
        <f t="shared" si="43"/>
        <v>1.331979695431472</v>
      </c>
      <c r="BM17" s="18"/>
      <c r="BN17" s="18"/>
      <c r="BO17" s="18"/>
      <c r="BP17" s="18"/>
      <c r="BQ17" s="18"/>
      <c r="BR17" s="18"/>
      <c r="BS17" s="111">
        <f t="shared" ref="BS17:BS24" si="54">BB17/INDEX(O17:Q17,IF($B$2&lt;3,$B$2,3))</f>
        <v>2.3553719008264462</v>
      </c>
      <c r="BT17" s="111">
        <f t="shared" ref="BT17:BT24" si="55">BC17/INDEX(R17:T17,IF($B$2&lt;7,$B$2-3,3))</f>
        <v>1.331979695431472</v>
      </c>
      <c r="BU17" s="18"/>
      <c r="BV17" s="18"/>
      <c r="BW17" s="111">
        <f t="shared" si="44"/>
        <v>1.331979695431472</v>
      </c>
    </row>
    <row r="18" spans="1:75" x14ac:dyDescent="0.25">
      <c r="A18" s="20" t="str">
        <f t="shared" si="45"/>
        <v># Manpower_by_rookie_mdrt:Rookie last month</v>
      </c>
      <c r="B18" t="s">
        <v>6</v>
      </c>
      <c r="C18" s="6">
        <v>170</v>
      </c>
      <c r="D18">
        <v>218</v>
      </c>
      <c r="E18">
        <v>140</v>
      </c>
      <c r="F18">
        <v>226</v>
      </c>
      <c r="G18">
        <v>266</v>
      </c>
      <c r="H18">
        <v>227</v>
      </c>
      <c r="I18">
        <v>234</v>
      </c>
      <c r="J18">
        <v>262</v>
      </c>
      <c r="K18">
        <v>257</v>
      </c>
      <c r="L18">
        <v>345</v>
      </c>
      <c r="M18">
        <v>271</v>
      </c>
      <c r="N18">
        <v>468</v>
      </c>
      <c r="O18">
        <v>344</v>
      </c>
      <c r="P18">
        <v>134</v>
      </c>
      <c r="Q18">
        <v>120</v>
      </c>
      <c r="R18">
        <v>357</v>
      </c>
      <c r="S18">
        <v>338</v>
      </c>
      <c r="T18">
        <v>524</v>
      </c>
      <c r="U18">
        <v>976</v>
      </c>
      <c r="V18">
        <v>669</v>
      </c>
      <c r="W18">
        <v>808</v>
      </c>
      <c r="X18">
        <f>[15]MP!AD8</f>
        <v>934</v>
      </c>
      <c r="Y18">
        <f>[24]MP!K35</f>
        <v>873</v>
      </c>
      <c r="Z18">
        <f>[16]MP!K35</f>
        <v>914</v>
      </c>
      <c r="AA18" s="18">
        <f t="shared" si="46"/>
        <v>524</v>
      </c>
      <c r="AB18" s="18">
        <f t="shared" ref="AB18:AB24" si="56">Q18</f>
        <v>120</v>
      </c>
      <c r="AC18" s="18">
        <f t="shared" ref="AC18:AC24" si="57">T18</f>
        <v>524</v>
      </c>
      <c r="AD18" s="18">
        <f t="shared" ref="AD18:AD24" si="58">W18</f>
        <v>808</v>
      </c>
      <c r="AE18" s="22">
        <f t="shared" si="47"/>
        <v>873</v>
      </c>
      <c r="AF18" s="22">
        <f t="shared" si="48"/>
        <v>227</v>
      </c>
      <c r="AG18" s="22">
        <f t="shared" si="37"/>
        <v>140</v>
      </c>
      <c r="AH18" s="22">
        <f t="shared" si="38"/>
        <v>227</v>
      </c>
      <c r="AI18" s="22">
        <f t="shared" si="39"/>
        <v>257</v>
      </c>
      <c r="AJ18" s="22">
        <f t="shared" si="40"/>
        <v>468</v>
      </c>
      <c r="AK18" s="31">
        <f t="shared" si="49"/>
        <v>1.3083700440528636</v>
      </c>
      <c r="AL18" s="31">
        <f t="shared" si="41"/>
        <v>-0.1428571428571429</v>
      </c>
      <c r="AM18" s="31">
        <f t="shared" si="41"/>
        <v>1.3083700440528636</v>
      </c>
      <c r="AN18" s="31">
        <f t="shared" si="41"/>
        <v>2.1439688715953307</v>
      </c>
      <c r="AO18" s="31">
        <f t="shared" si="42"/>
        <v>0.86538461538461542</v>
      </c>
      <c r="AP18" s="22">
        <f>[17]MP!K35</f>
        <v>1116</v>
      </c>
      <c r="AQ18" s="22">
        <f>[18]MP!K35</f>
        <v>319</v>
      </c>
      <c r="AR18" s="22">
        <f>[19]MP!K35</f>
        <v>661</v>
      </c>
      <c r="AS18" s="22">
        <f>[20]MP!K35</f>
        <v>850</v>
      </c>
      <c r="AT18" s="22">
        <f>[21]MP!K35</f>
        <v>650</v>
      </c>
      <c r="AU18" s="22">
        <f>[22]MP!K35</f>
        <v>563</v>
      </c>
      <c r="AV18" s="18"/>
      <c r="AW18" s="18"/>
      <c r="AX18" s="18"/>
      <c r="AY18" s="18"/>
      <c r="AZ18" s="18"/>
      <c r="BA18" s="18"/>
      <c r="BB18" s="22">
        <f t="shared" si="50"/>
        <v>661</v>
      </c>
      <c r="BC18" s="22">
        <f t="shared" si="51"/>
        <v>563</v>
      </c>
      <c r="BD18" s="18"/>
      <c r="BE18" s="18"/>
      <c r="BF18" s="22">
        <f t="shared" si="52"/>
        <v>563</v>
      </c>
      <c r="BG18" s="122">
        <f t="shared" si="53"/>
        <v>3.2441860465116279</v>
      </c>
      <c r="BH18" s="111">
        <f t="shared" si="53"/>
        <v>2.3805970149253732</v>
      </c>
      <c r="BI18" s="111">
        <f t="shared" si="43"/>
        <v>5.5083333333333337</v>
      </c>
      <c r="BJ18" s="111">
        <f t="shared" si="43"/>
        <v>2.3809523809523809</v>
      </c>
      <c r="BK18" s="111">
        <f t="shared" si="43"/>
        <v>1.9230769230769231</v>
      </c>
      <c r="BL18" s="111">
        <f t="shared" si="43"/>
        <v>1.0744274809160306</v>
      </c>
      <c r="BM18" s="18"/>
      <c r="BN18" s="18"/>
      <c r="BO18" s="18"/>
      <c r="BP18" s="18"/>
      <c r="BQ18" s="18"/>
      <c r="BR18" s="18"/>
      <c r="BS18" s="111">
        <f t="shared" si="54"/>
        <v>5.5083333333333337</v>
      </c>
      <c r="BT18" s="111">
        <f t="shared" si="55"/>
        <v>1.0744274809160306</v>
      </c>
      <c r="BU18" s="18"/>
      <c r="BV18" s="18"/>
      <c r="BW18" s="111">
        <f t="shared" si="44"/>
        <v>1.0744274809160306</v>
      </c>
    </row>
    <row r="19" spans="1:75" x14ac:dyDescent="0.25">
      <c r="A19" s="20" t="str">
        <f t="shared" si="45"/>
        <v># Manpower_by_rookie_mdrt:2-3 months</v>
      </c>
      <c r="B19" t="s">
        <v>7</v>
      </c>
      <c r="C19" s="6">
        <v>271</v>
      </c>
      <c r="D19">
        <v>340</v>
      </c>
      <c r="E19">
        <v>364</v>
      </c>
      <c r="F19">
        <v>343</v>
      </c>
      <c r="G19">
        <v>277</v>
      </c>
      <c r="H19">
        <v>372</v>
      </c>
      <c r="I19">
        <v>400</v>
      </c>
      <c r="J19">
        <v>397</v>
      </c>
      <c r="K19">
        <v>422</v>
      </c>
      <c r="L19">
        <v>451</v>
      </c>
      <c r="M19">
        <v>509</v>
      </c>
      <c r="N19">
        <v>488</v>
      </c>
      <c r="O19">
        <v>627</v>
      </c>
      <c r="P19">
        <v>711</v>
      </c>
      <c r="Q19">
        <v>415</v>
      </c>
      <c r="R19">
        <v>230</v>
      </c>
      <c r="S19">
        <v>428</v>
      </c>
      <c r="T19">
        <v>634</v>
      </c>
      <c r="U19">
        <v>821</v>
      </c>
      <c r="V19">
        <v>1403</v>
      </c>
      <c r="W19">
        <v>1507</v>
      </c>
      <c r="X19">
        <f>[15]MP!AD9</f>
        <v>1390</v>
      </c>
      <c r="Y19">
        <f>[24]MP!K36</f>
        <v>1640</v>
      </c>
      <c r="Z19">
        <f>[16]MP!K36</f>
        <v>1690</v>
      </c>
      <c r="AA19" s="18">
        <f t="shared" si="46"/>
        <v>634</v>
      </c>
      <c r="AB19" s="18">
        <f t="shared" si="56"/>
        <v>415</v>
      </c>
      <c r="AC19" s="18">
        <f t="shared" si="57"/>
        <v>634</v>
      </c>
      <c r="AD19" s="18">
        <f t="shared" si="58"/>
        <v>1507</v>
      </c>
      <c r="AE19" s="22">
        <f t="shared" si="47"/>
        <v>1640</v>
      </c>
      <c r="AF19" s="22">
        <f t="shared" si="48"/>
        <v>372</v>
      </c>
      <c r="AG19" s="22">
        <f t="shared" si="37"/>
        <v>364</v>
      </c>
      <c r="AH19" s="22">
        <f t="shared" si="38"/>
        <v>372</v>
      </c>
      <c r="AI19" s="22">
        <f t="shared" si="39"/>
        <v>422</v>
      </c>
      <c r="AJ19" s="22">
        <f t="shared" si="40"/>
        <v>488</v>
      </c>
      <c r="AK19" s="31">
        <f t="shared" si="49"/>
        <v>0.70430107526881724</v>
      </c>
      <c r="AL19" s="31">
        <f t="shared" si="41"/>
        <v>0.14010989010989006</v>
      </c>
      <c r="AM19" s="31">
        <f t="shared" si="41"/>
        <v>0.70430107526881724</v>
      </c>
      <c r="AN19" s="31">
        <f t="shared" si="41"/>
        <v>2.5710900473933651</v>
      </c>
      <c r="AO19" s="31">
        <f t="shared" si="42"/>
        <v>2.360655737704918</v>
      </c>
      <c r="AP19" s="22">
        <f>[17]MP!K36</f>
        <v>1727</v>
      </c>
      <c r="AQ19" s="22">
        <f>[18]MP!K36</f>
        <v>1989</v>
      </c>
      <c r="AR19" s="22">
        <f>[19]MP!K36</f>
        <v>1372</v>
      </c>
      <c r="AS19" s="22">
        <f>[20]MP!K36</f>
        <v>926</v>
      </c>
      <c r="AT19" s="22">
        <f>[21]MP!K36</f>
        <v>1491</v>
      </c>
      <c r="AU19" s="22">
        <f>[22]MP!K36</f>
        <v>1437</v>
      </c>
      <c r="AV19" s="18"/>
      <c r="AW19" s="18"/>
      <c r="AX19" s="18"/>
      <c r="AY19" s="18"/>
      <c r="AZ19" s="18"/>
      <c r="BA19" s="18"/>
      <c r="BB19" s="22">
        <f t="shared" si="50"/>
        <v>1372</v>
      </c>
      <c r="BC19" s="22">
        <f t="shared" si="51"/>
        <v>1437</v>
      </c>
      <c r="BD19" s="18"/>
      <c r="BE19" s="18"/>
      <c r="BF19" s="22">
        <f t="shared" si="52"/>
        <v>1437</v>
      </c>
      <c r="BG19" s="122">
        <f t="shared" si="53"/>
        <v>2.7543859649122808</v>
      </c>
      <c r="BH19" s="111">
        <f t="shared" si="53"/>
        <v>2.7974683544303796</v>
      </c>
      <c r="BI19" s="111">
        <f t="shared" si="43"/>
        <v>3.3060240963855421</v>
      </c>
      <c r="BJ19" s="111">
        <f t="shared" si="43"/>
        <v>4.0260869565217394</v>
      </c>
      <c r="BK19" s="111">
        <f t="shared" si="43"/>
        <v>3.4836448598130842</v>
      </c>
      <c r="BL19" s="111">
        <f t="shared" si="43"/>
        <v>2.2665615141955837</v>
      </c>
      <c r="BM19" s="18"/>
      <c r="BN19" s="18"/>
      <c r="BO19" s="18"/>
      <c r="BP19" s="18"/>
      <c r="BQ19" s="18"/>
      <c r="BR19" s="18"/>
      <c r="BS19" s="111">
        <f t="shared" si="54"/>
        <v>3.3060240963855421</v>
      </c>
      <c r="BT19" s="111">
        <f t="shared" si="55"/>
        <v>2.2665615141955837</v>
      </c>
      <c r="BU19" s="18"/>
      <c r="BV19" s="18"/>
      <c r="BW19" s="111">
        <f t="shared" si="44"/>
        <v>2.2665615141955837</v>
      </c>
    </row>
    <row r="20" spans="1:75" x14ac:dyDescent="0.25">
      <c r="A20" s="20" t="str">
        <f t="shared" si="45"/>
        <v># Manpower_by_rookie_mdrt:4 - 6 mths</v>
      </c>
      <c r="B20" t="s">
        <v>8</v>
      </c>
      <c r="C20" s="6">
        <v>219</v>
      </c>
      <c r="D20">
        <v>222</v>
      </c>
      <c r="E20">
        <v>275</v>
      </c>
      <c r="F20">
        <v>302</v>
      </c>
      <c r="G20">
        <v>320</v>
      </c>
      <c r="H20">
        <v>249</v>
      </c>
      <c r="I20">
        <v>241</v>
      </c>
      <c r="J20">
        <v>282</v>
      </c>
      <c r="K20">
        <v>321</v>
      </c>
      <c r="L20">
        <v>363</v>
      </c>
      <c r="M20">
        <v>377</v>
      </c>
      <c r="N20">
        <v>394</v>
      </c>
      <c r="O20">
        <v>523</v>
      </c>
      <c r="P20">
        <v>512</v>
      </c>
      <c r="Q20">
        <v>655</v>
      </c>
      <c r="R20">
        <v>603</v>
      </c>
      <c r="S20">
        <v>532</v>
      </c>
      <c r="T20">
        <v>331</v>
      </c>
      <c r="U20">
        <v>376</v>
      </c>
      <c r="V20">
        <v>511</v>
      </c>
      <c r="W20">
        <v>772</v>
      </c>
      <c r="X20">
        <f>[15]MP!AD10</f>
        <v>1261</v>
      </c>
      <c r="Y20">
        <f>[24]MP!K37</f>
        <v>1364</v>
      </c>
      <c r="Z20">
        <f>[16]MP!K37</f>
        <v>1583</v>
      </c>
      <c r="AA20" s="18">
        <f t="shared" si="46"/>
        <v>331</v>
      </c>
      <c r="AB20" s="18">
        <f t="shared" si="56"/>
        <v>655</v>
      </c>
      <c r="AC20" s="18">
        <f t="shared" si="57"/>
        <v>331</v>
      </c>
      <c r="AD20" s="18">
        <f t="shared" si="58"/>
        <v>772</v>
      </c>
      <c r="AE20" s="22">
        <f t="shared" si="47"/>
        <v>1364</v>
      </c>
      <c r="AF20" s="22">
        <f t="shared" si="48"/>
        <v>249</v>
      </c>
      <c r="AG20" s="22">
        <f t="shared" si="37"/>
        <v>275</v>
      </c>
      <c r="AH20" s="22">
        <f t="shared" si="38"/>
        <v>249</v>
      </c>
      <c r="AI20" s="22">
        <f t="shared" si="39"/>
        <v>321</v>
      </c>
      <c r="AJ20" s="22">
        <f t="shared" si="40"/>
        <v>394</v>
      </c>
      <c r="AK20" s="31">
        <f t="shared" si="49"/>
        <v>0.32931726907630532</v>
      </c>
      <c r="AL20" s="31">
        <f t="shared" si="41"/>
        <v>1.3818181818181818</v>
      </c>
      <c r="AM20" s="31">
        <f t="shared" si="41"/>
        <v>0.32931726907630532</v>
      </c>
      <c r="AN20" s="31">
        <f t="shared" si="41"/>
        <v>1.4049844236760123</v>
      </c>
      <c r="AO20" s="31">
        <f t="shared" si="42"/>
        <v>2.4619289340101522</v>
      </c>
      <c r="AP20" s="22">
        <f>[17]MP!K37</f>
        <v>1778</v>
      </c>
      <c r="AQ20" s="22">
        <f>[18]MP!K37</f>
        <v>1020</v>
      </c>
      <c r="AR20" s="22">
        <f>[19]MP!K37</f>
        <v>1138</v>
      </c>
      <c r="AS20" s="22">
        <f>[20]MP!K37</f>
        <v>1026</v>
      </c>
      <c r="AT20" s="22">
        <f>[21]MP!K37</f>
        <v>762</v>
      </c>
      <c r="AU20" s="22">
        <f>[22]MP!K37</f>
        <v>651</v>
      </c>
      <c r="AV20" s="18"/>
      <c r="AW20" s="18"/>
      <c r="AX20" s="18"/>
      <c r="AY20" s="18"/>
      <c r="AZ20" s="18"/>
      <c r="BA20" s="18"/>
      <c r="BB20" s="22">
        <f t="shared" si="50"/>
        <v>1138</v>
      </c>
      <c r="BC20" s="22">
        <f t="shared" si="51"/>
        <v>651</v>
      </c>
      <c r="BD20" s="18"/>
      <c r="BE20" s="18"/>
      <c r="BF20" s="22">
        <f t="shared" si="52"/>
        <v>651</v>
      </c>
      <c r="BG20" s="122">
        <f t="shared" si="53"/>
        <v>3.3996175908221797</v>
      </c>
      <c r="BH20" s="111">
        <f t="shared" si="53"/>
        <v>1.9921875</v>
      </c>
      <c r="BI20" s="111">
        <f t="shared" si="43"/>
        <v>1.7374045801526719</v>
      </c>
      <c r="BJ20" s="111">
        <f t="shared" si="43"/>
        <v>1.7014925373134329</v>
      </c>
      <c r="BK20" s="111">
        <f t="shared" si="43"/>
        <v>1.4323308270676691</v>
      </c>
      <c r="BL20" s="111">
        <f t="shared" si="43"/>
        <v>1.9667673716012084</v>
      </c>
      <c r="BM20" s="18"/>
      <c r="BN20" s="18"/>
      <c r="BO20" s="18"/>
      <c r="BP20" s="18"/>
      <c r="BQ20" s="18"/>
      <c r="BR20" s="18"/>
      <c r="BS20" s="111">
        <f t="shared" si="54"/>
        <v>1.7374045801526719</v>
      </c>
      <c r="BT20" s="111">
        <f t="shared" si="55"/>
        <v>1.9667673716012084</v>
      </c>
      <c r="BU20" s="18"/>
      <c r="BV20" s="18"/>
      <c r="BW20" s="111">
        <f t="shared" si="44"/>
        <v>1.9667673716012084</v>
      </c>
    </row>
    <row r="21" spans="1:75" x14ac:dyDescent="0.25">
      <c r="A21" s="20" t="str">
        <f t="shared" si="45"/>
        <v># Manpower_by_rookie_mdrt:7-12mth</v>
      </c>
      <c r="B21" t="s">
        <v>1</v>
      </c>
      <c r="C21" s="6">
        <v>169</v>
      </c>
      <c r="D21">
        <v>184</v>
      </c>
      <c r="E21">
        <v>225</v>
      </c>
      <c r="F21">
        <v>255</v>
      </c>
      <c r="G21">
        <v>228</v>
      </c>
      <c r="H21">
        <v>252</v>
      </c>
      <c r="I21">
        <v>216</v>
      </c>
      <c r="J21">
        <v>248</v>
      </c>
      <c r="K21">
        <v>242</v>
      </c>
      <c r="L21">
        <v>265</v>
      </c>
      <c r="M21">
        <v>300</v>
      </c>
      <c r="N21">
        <v>304</v>
      </c>
      <c r="O21">
        <v>365</v>
      </c>
      <c r="P21">
        <v>394</v>
      </c>
      <c r="Q21">
        <v>440</v>
      </c>
      <c r="R21">
        <v>565</v>
      </c>
      <c r="S21">
        <v>563</v>
      </c>
      <c r="T21">
        <v>693</v>
      </c>
      <c r="U21">
        <v>701</v>
      </c>
      <c r="V21">
        <v>622</v>
      </c>
      <c r="W21">
        <v>550</v>
      </c>
      <c r="X21">
        <f>[15]MP!AD11</f>
        <v>530</v>
      </c>
      <c r="Y21">
        <f>[24]MP!K38</f>
        <v>583</v>
      </c>
      <c r="Z21">
        <f>[16]MP!K38</f>
        <v>672</v>
      </c>
      <c r="AA21" s="18">
        <f t="shared" si="46"/>
        <v>693</v>
      </c>
      <c r="AB21" s="18">
        <f t="shared" si="56"/>
        <v>440</v>
      </c>
      <c r="AC21" s="18">
        <f t="shared" si="57"/>
        <v>693</v>
      </c>
      <c r="AD21" s="18">
        <f t="shared" si="58"/>
        <v>550</v>
      </c>
      <c r="AE21" s="22">
        <f t="shared" si="47"/>
        <v>583</v>
      </c>
      <c r="AF21" s="22">
        <f t="shared" si="48"/>
        <v>252</v>
      </c>
      <c r="AG21" s="22">
        <f t="shared" si="37"/>
        <v>225</v>
      </c>
      <c r="AH21" s="22">
        <f t="shared" si="38"/>
        <v>252</v>
      </c>
      <c r="AI21" s="22">
        <f>K21</f>
        <v>242</v>
      </c>
      <c r="AJ21" s="22">
        <f t="shared" si="40"/>
        <v>304</v>
      </c>
      <c r="AK21" s="31">
        <f t="shared" si="49"/>
        <v>1.75</v>
      </c>
      <c r="AL21" s="31">
        <f t="shared" si="41"/>
        <v>0.95555555555555549</v>
      </c>
      <c r="AM21" s="31">
        <f t="shared" si="41"/>
        <v>1.75</v>
      </c>
      <c r="AN21" s="31">
        <f t="shared" si="41"/>
        <v>1.2727272727272729</v>
      </c>
      <c r="AO21" s="31">
        <f t="shared" si="42"/>
        <v>0.91776315789473695</v>
      </c>
      <c r="AP21" s="22">
        <f>[17]MP!K38</f>
        <v>1048</v>
      </c>
      <c r="AQ21" s="22">
        <f>[18]MP!K38</f>
        <v>609</v>
      </c>
      <c r="AR21" s="22">
        <f>[19]MP!K38</f>
        <v>734</v>
      </c>
      <c r="AS21" s="22">
        <f>[20]MP!K38</f>
        <v>794</v>
      </c>
      <c r="AT21" s="22">
        <f>[21]MP!K38</f>
        <v>949</v>
      </c>
      <c r="AU21" s="22">
        <f>[22]MP!K38</f>
        <v>1014</v>
      </c>
      <c r="AV21" s="18"/>
      <c r="AW21" s="18"/>
      <c r="AX21" s="18"/>
      <c r="AY21" s="18"/>
      <c r="AZ21" s="18"/>
      <c r="BA21" s="18"/>
      <c r="BB21" s="22">
        <f t="shared" si="50"/>
        <v>734</v>
      </c>
      <c r="BC21" s="22">
        <f t="shared" si="51"/>
        <v>1014</v>
      </c>
      <c r="BD21" s="18"/>
      <c r="BE21" s="18"/>
      <c r="BF21" s="22">
        <f t="shared" si="52"/>
        <v>1014</v>
      </c>
      <c r="BG21" s="122">
        <f t="shared" si="53"/>
        <v>2.871232876712329</v>
      </c>
      <c r="BH21" s="111">
        <f t="shared" si="53"/>
        <v>1.5456852791878173</v>
      </c>
      <c r="BI21" s="111">
        <f t="shared" si="43"/>
        <v>1.6681818181818182</v>
      </c>
      <c r="BJ21" s="111">
        <f t="shared" si="43"/>
        <v>1.4053097345132743</v>
      </c>
      <c r="BK21" s="111">
        <f t="shared" si="43"/>
        <v>1.6856127886323269</v>
      </c>
      <c r="BL21" s="111">
        <f t="shared" si="43"/>
        <v>1.4632034632034632</v>
      </c>
      <c r="BM21" s="18"/>
      <c r="BN21" s="18"/>
      <c r="BO21" s="18"/>
      <c r="BP21" s="18"/>
      <c r="BQ21" s="18"/>
      <c r="BR21" s="18"/>
      <c r="BS21" s="111">
        <f t="shared" si="54"/>
        <v>1.6681818181818182</v>
      </c>
      <c r="BT21" s="111">
        <f t="shared" si="55"/>
        <v>1.4632034632034632</v>
      </c>
      <c r="BU21" s="18"/>
      <c r="BV21" s="18"/>
      <c r="BW21" s="111">
        <f t="shared" si="44"/>
        <v>1.4632034632034632</v>
      </c>
    </row>
    <row r="22" spans="1:75" x14ac:dyDescent="0.25">
      <c r="A22" s="20" t="str">
        <f t="shared" si="45"/>
        <v># Manpower_by_rookie_mdrt:13+mth</v>
      </c>
      <c r="B22" t="s">
        <v>2</v>
      </c>
      <c r="C22" s="6">
        <v>76</v>
      </c>
      <c r="D22">
        <v>78</v>
      </c>
      <c r="E22">
        <v>79</v>
      </c>
      <c r="F22">
        <v>78</v>
      </c>
      <c r="G22">
        <v>100</v>
      </c>
      <c r="H22">
        <v>121</v>
      </c>
      <c r="I22">
        <v>102</v>
      </c>
      <c r="J22">
        <v>99</v>
      </c>
      <c r="K22">
        <v>116</v>
      </c>
      <c r="L22">
        <v>125</v>
      </c>
      <c r="M22">
        <v>134</v>
      </c>
      <c r="N22">
        <v>169</v>
      </c>
      <c r="O22">
        <v>189</v>
      </c>
      <c r="P22">
        <v>221</v>
      </c>
      <c r="Q22">
        <v>229</v>
      </c>
      <c r="R22">
        <v>255</v>
      </c>
      <c r="S22">
        <v>305</v>
      </c>
      <c r="T22">
        <v>329</v>
      </c>
      <c r="U22">
        <v>374</v>
      </c>
      <c r="V22">
        <v>425</v>
      </c>
      <c r="W22">
        <v>482</v>
      </c>
      <c r="X22">
        <f>[15]MP!AD12</f>
        <v>574</v>
      </c>
      <c r="Y22">
        <f>[24]MP!K39</f>
        <v>600</v>
      </c>
      <c r="Z22">
        <f>[16]MP!K39</f>
        <v>704</v>
      </c>
      <c r="AA22" s="18">
        <f t="shared" si="46"/>
        <v>329</v>
      </c>
      <c r="AB22" s="18">
        <f t="shared" si="56"/>
        <v>229</v>
      </c>
      <c r="AC22" s="18">
        <f t="shared" si="57"/>
        <v>329</v>
      </c>
      <c r="AD22" s="18">
        <f t="shared" si="58"/>
        <v>482</v>
      </c>
      <c r="AE22" s="22">
        <f t="shared" si="47"/>
        <v>600</v>
      </c>
      <c r="AF22" s="22">
        <f t="shared" si="48"/>
        <v>121</v>
      </c>
      <c r="AG22" s="22">
        <f t="shared" si="37"/>
        <v>79</v>
      </c>
      <c r="AH22" s="22">
        <f t="shared" si="38"/>
        <v>121</v>
      </c>
      <c r="AI22" s="22">
        <f t="shared" si="39"/>
        <v>116</v>
      </c>
      <c r="AJ22" s="22">
        <f t="shared" si="40"/>
        <v>169</v>
      </c>
      <c r="AK22" s="31">
        <f t="shared" si="49"/>
        <v>1.71900826446281</v>
      </c>
      <c r="AL22" s="31">
        <f t="shared" si="41"/>
        <v>1.8987341772151898</v>
      </c>
      <c r="AM22" s="31">
        <f t="shared" si="41"/>
        <v>1.71900826446281</v>
      </c>
      <c r="AN22" s="31">
        <f t="shared" si="41"/>
        <v>3.1551724137931032</v>
      </c>
      <c r="AO22" s="31">
        <f t="shared" si="42"/>
        <v>2.5502958579881656</v>
      </c>
      <c r="AP22" s="22">
        <f>[17]MP!K39</f>
        <v>773</v>
      </c>
      <c r="AQ22" s="22">
        <f>[18]MP!K39</f>
        <v>461</v>
      </c>
      <c r="AR22" s="22">
        <f>[19]MP!K39</f>
        <v>435</v>
      </c>
      <c r="AS22" s="22">
        <f>[20]MP!K39</f>
        <v>437</v>
      </c>
      <c r="AT22" s="22">
        <f>[21]MP!K39</f>
        <v>459</v>
      </c>
      <c r="AU22" s="22">
        <f>[22]MP!K39</f>
        <v>500</v>
      </c>
      <c r="AV22" s="18"/>
      <c r="AW22" s="18"/>
      <c r="AX22" s="18"/>
      <c r="AY22" s="18"/>
      <c r="AZ22" s="18"/>
      <c r="BA22" s="18"/>
      <c r="BB22" s="22">
        <f t="shared" si="50"/>
        <v>435</v>
      </c>
      <c r="BC22" s="22">
        <f t="shared" si="51"/>
        <v>500</v>
      </c>
      <c r="BD22" s="18"/>
      <c r="BE22" s="18"/>
      <c r="BF22" s="22">
        <f t="shared" si="52"/>
        <v>500</v>
      </c>
      <c r="BG22" s="122">
        <f t="shared" si="53"/>
        <v>4.0899470899470902</v>
      </c>
      <c r="BH22" s="111">
        <f t="shared" si="53"/>
        <v>2.0859728506787332</v>
      </c>
      <c r="BI22" s="111">
        <f t="shared" si="43"/>
        <v>1.8995633187772927</v>
      </c>
      <c r="BJ22" s="111">
        <f t="shared" si="43"/>
        <v>1.7137254901960783</v>
      </c>
      <c r="BK22" s="111">
        <f t="shared" si="43"/>
        <v>1.5049180327868852</v>
      </c>
      <c r="BL22" s="111">
        <f t="shared" si="43"/>
        <v>1.5197568389057752</v>
      </c>
      <c r="BM22" s="18"/>
      <c r="BN22" s="18"/>
      <c r="BO22" s="18"/>
      <c r="BP22" s="18"/>
      <c r="BQ22" s="18"/>
      <c r="BR22" s="18"/>
      <c r="BS22" s="111">
        <f t="shared" si="54"/>
        <v>1.8995633187772927</v>
      </c>
      <c r="BT22" s="111">
        <f t="shared" si="55"/>
        <v>1.5197568389057752</v>
      </c>
      <c r="BU22" s="18"/>
      <c r="BV22" s="18"/>
      <c r="BW22" s="111">
        <f t="shared" si="44"/>
        <v>1.5197568389057752</v>
      </c>
    </row>
    <row r="23" spans="1:75" x14ac:dyDescent="0.25">
      <c r="A23" s="20" t="str">
        <f t="shared" si="45"/>
        <v># Manpower_by_rookie_mdrt:SA</v>
      </c>
      <c r="B23" s="135" t="s">
        <v>136</v>
      </c>
      <c r="C23" s="6"/>
      <c r="AA23" s="18"/>
      <c r="AB23" s="18"/>
      <c r="AC23" s="18"/>
      <c r="AD23" s="18"/>
      <c r="AE23" s="22"/>
      <c r="AF23" s="22"/>
      <c r="AG23" s="22"/>
      <c r="AH23" s="22"/>
      <c r="AI23" s="22"/>
      <c r="AJ23" s="22"/>
      <c r="AK23" s="31"/>
      <c r="AL23" s="31"/>
      <c r="AM23" s="31"/>
      <c r="AN23" s="31"/>
      <c r="AO23" s="31"/>
      <c r="AP23" s="22"/>
      <c r="AQ23" s="136">
        <f>[18]MP!K40</f>
        <v>1555</v>
      </c>
      <c r="AR23" s="136">
        <f>[19]MP!K40</f>
        <v>1709</v>
      </c>
      <c r="AS23" s="136">
        <f>[20]MP!K40</f>
        <v>2366</v>
      </c>
      <c r="AT23" s="22">
        <f>[21]MP!K40</f>
        <v>2740</v>
      </c>
      <c r="AU23" s="22">
        <f>[22]MP!K40</f>
        <v>3299</v>
      </c>
      <c r="AV23" s="18"/>
      <c r="AW23" s="18"/>
      <c r="AX23" s="18"/>
      <c r="AY23" s="18"/>
      <c r="AZ23" s="18"/>
      <c r="BA23" s="18"/>
      <c r="BB23" s="22">
        <f t="shared" si="50"/>
        <v>1709</v>
      </c>
      <c r="BC23" s="22">
        <f t="shared" si="51"/>
        <v>3299</v>
      </c>
      <c r="BD23" s="18"/>
      <c r="BE23" s="18"/>
      <c r="BF23" s="22">
        <f t="shared" si="52"/>
        <v>3299</v>
      </c>
      <c r="BG23" s="122"/>
      <c r="BH23" s="111"/>
      <c r="BI23" s="111"/>
      <c r="BJ23" s="111"/>
      <c r="BK23" s="111"/>
      <c r="BL23" s="111"/>
      <c r="BM23" s="18"/>
      <c r="BN23" s="18"/>
      <c r="BO23" s="18"/>
      <c r="BP23" s="18"/>
      <c r="BQ23" s="18"/>
      <c r="BR23" s="18"/>
      <c r="BS23" s="111"/>
      <c r="BT23" s="111"/>
      <c r="BU23" s="18"/>
      <c r="BV23" s="18"/>
      <c r="BW23" s="111"/>
    </row>
    <row r="24" spans="1:75" s="19" customFormat="1" x14ac:dyDescent="0.25">
      <c r="A24" s="20" t="str">
        <f t="shared" si="45"/>
        <v># Manpower_by_rookie_mdrt:Total (excl. SA)</v>
      </c>
      <c r="B24" s="1" t="s">
        <v>137</v>
      </c>
      <c r="C24" s="7">
        <f>SUM(C16:C22)</f>
        <v>1142</v>
      </c>
      <c r="D24" s="7">
        <f t="shared" ref="D24:Z24" si="59">SUM(D16:D22)</f>
        <v>1203</v>
      </c>
      <c r="E24" s="7">
        <f t="shared" si="59"/>
        <v>1331</v>
      </c>
      <c r="F24" s="7">
        <f t="shared" si="59"/>
        <v>1503</v>
      </c>
      <c r="G24" s="7">
        <f t="shared" si="59"/>
        <v>1459</v>
      </c>
      <c r="H24" s="7">
        <f t="shared" si="59"/>
        <v>1485</v>
      </c>
      <c r="I24" s="7">
        <f t="shared" si="59"/>
        <v>1485</v>
      </c>
      <c r="J24" s="7">
        <f t="shared" si="59"/>
        <v>1572</v>
      </c>
      <c r="K24" s="7">
        <f t="shared" si="59"/>
        <v>1732</v>
      </c>
      <c r="L24" s="7">
        <f t="shared" si="59"/>
        <v>1852</v>
      </c>
      <c r="M24" s="7">
        <f t="shared" si="59"/>
        <v>2108</v>
      </c>
      <c r="N24" s="7">
        <f t="shared" si="59"/>
        <v>2192</v>
      </c>
      <c r="O24" s="7">
        <f t="shared" si="59"/>
        <v>2219</v>
      </c>
      <c r="P24" s="7">
        <f t="shared" si="59"/>
        <v>2130</v>
      </c>
      <c r="Q24" s="7">
        <f t="shared" si="59"/>
        <v>2259</v>
      </c>
      <c r="R24" s="7">
        <f t="shared" si="59"/>
        <v>2385</v>
      </c>
      <c r="S24" s="7">
        <f t="shared" si="59"/>
        <v>2733</v>
      </c>
      <c r="T24" s="7">
        <f t="shared" si="59"/>
        <v>3526</v>
      </c>
      <c r="U24" s="7">
        <f t="shared" si="59"/>
        <v>3957</v>
      </c>
      <c r="V24" s="7">
        <f t="shared" si="59"/>
        <v>4470</v>
      </c>
      <c r="W24" s="7">
        <f t="shared" si="59"/>
        <v>5082</v>
      </c>
      <c r="X24" s="7">
        <f t="shared" si="59"/>
        <v>5596</v>
      </c>
      <c r="Y24" s="7">
        <f t="shared" si="59"/>
        <v>6020</v>
      </c>
      <c r="Z24" s="7">
        <f t="shared" si="59"/>
        <v>6701</v>
      </c>
      <c r="AA24" s="17">
        <f t="shared" si="46"/>
        <v>3526</v>
      </c>
      <c r="AB24" s="17">
        <f t="shared" si="56"/>
        <v>2259</v>
      </c>
      <c r="AC24" s="17">
        <f t="shared" si="57"/>
        <v>3526</v>
      </c>
      <c r="AD24" s="17">
        <f t="shared" si="58"/>
        <v>5082</v>
      </c>
      <c r="AE24" s="22">
        <f t="shared" si="47"/>
        <v>6020</v>
      </c>
      <c r="AF24" s="27">
        <f t="shared" si="48"/>
        <v>1485</v>
      </c>
      <c r="AG24" s="27">
        <f t="shared" si="37"/>
        <v>1331</v>
      </c>
      <c r="AH24" s="27">
        <f t="shared" si="38"/>
        <v>1485</v>
      </c>
      <c r="AI24" s="27">
        <f t="shared" si="39"/>
        <v>1732</v>
      </c>
      <c r="AJ24" s="27">
        <f t="shared" si="40"/>
        <v>2192</v>
      </c>
      <c r="AK24" s="32">
        <f t="shared" si="49"/>
        <v>1.3744107744107743</v>
      </c>
      <c r="AL24" s="32">
        <f t="shared" si="41"/>
        <v>0.69722013523666426</v>
      </c>
      <c r="AM24" s="32">
        <f t="shared" si="41"/>
        <v>1.3744107744107743</v>
      </c>
      <c r="AN24" s="31">
        <f t="shared" si="41"/>
        <v>1.9341801385681294</v>
      </c>
      <c r="AO24" s="31">
        <f t="shared" si="42"/>
        <v>1.7463503649635035</v>
      </c>
      <c r="AP24" s="7">
        <f t="shared" ref="AP24" si="60">SUM(AP16:AP22)</f>
        <v>6810</v>
      </c>
      <c r="AQ24" s="7">
        <f>SUM(AQ16:AQ23)</f>
        <v>6667</v>
      </c>
      <c r="AR24" s="7">
        <f t="shared" ref="AR24:AU24" si="61">SUM(AR16:AR22)</f>
        <v>5243</v>
      </c>
      <c r="AS24" s="7">
        <f t="shared" si="61"/>
        <v>4730</v>
      </c>
      <c r="AT24" s="7">
        <f t="shared" si="61"/>
        <v>4944</v>
      </c>
      <c r="AU24" s="7">
        <f t="shared" si="61"/>
        <v>5524</v>
      </c>
      <c r="AV24" s="17"/>
      <c r="AW24" s="17"/>
      <c r="AX24" s="17"/>
      <c r="AY24" s="17"/>
      <c r="AZ24" s="17"/>
      <c r="BA24" s="17"/>
      <c r="BB24" s="115">
        <f t="shared" si="50"/>
        <v>5243</v>
      </c>
      <c r="BC24" s="115">
        <f>INDEX(AS24:AU24,IF($B$2&lt;7,$B$2-3,3))</f>
        <v>5524</v>
      </c>
      <c r="BD24" s="37"/>
      <c r="BE24" s="37"/>
      <c r="BF24" s="115">
        <f t="shared" si="52"/>
        <v>5524</v>
      </c>
      <c r="BG24" s="123">
        <f t="shared" si="53"/>
        <v>3.0689499774673275</v>
      </c>
      <c r="BH24" s="118">
        <f t="shared" si="53"/>
        <v>3.1300469483568074</v>
      </c>
      <c r="BI24" s="118">
        <f t="shared" ref="BI24" si="62">AR24/Q24</f>
        <v>2.3209384683488268</v>
      </c>
      <c r="BJ24" s="118">
        <f t="shared" ref="BJ24:BL24" si="63">AS24/R24</f>
        <v>1.9832285115303983</v>
      </c>
      <c r="BK24" s="118">
        <f t="shared" si="63"/>
        <v>1.8090010976948407</v>
      </c>
      <c r="BL24" s="118">
        <f t="shared" si="63"/>
        <v>1.5666477595008508</v>
      </c>
      <c r="BM24" s="37"/>
      <c r="BN24" s="37"/>
      <c r="BO24" s="37"/>
      <c r="BP24" s="37"/>
      <c r="BQ24" s="37"/>
      <c r="BR24" s="37"/>
      <c r="BS24" s="118">
        <f t="shared" si="54"/>
        <v>2.3209384683488268</v>
      </c>
      <c r="BT24" s="111">
        <f t="shared" si="55"/>
        <v>1.5666477595008508</v>
      </c>
      <c r="BU24" s="37"/>
      <c r="BV24" s="37"/>
      <c r="BW24" s="118">
        <f t="shared" si="44"/>
        <v>1.5666477595008508</v>
      </c>
    </row>
    <row r="25" spans="1:75" x14ac:dyDescent="0.25"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24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spans="1:75" x14ac:dyDescent="0.25"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24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spans="1:75" s="19" customFormat="1" x14ac:dyDescent="0.25">
      <c r="B27" s="2" t="s">
        <v>10</v>
      </c>
      <c r="C27" s="3">
        <f t="shared" ref="C27:Z27" si="64">C15</f>
        <v>42005</v>
      </c>
      <c r="D27" s="3">
        <f t="shared" si="64"/>
        <v>42036</v>
      </c>
      <c r="E27" s="3">
        <f t="shared" si="64"/>
        <v>42064</v>
      </c>
      <c r="F27" s="3">
        <f t="shared" si="64"/>
        <v>42095</v>
      </c>
      <c r="G27" s="3">
        <f t="shared" si="64"/>
        <v>42125</v>
      </c>
      <c r="H27" s="3">
        <f t="shared" si="64"/>
        <v>42156</v>
      </c>
      <c r="I27" s="3">
        <f t="shared" si="64"/>
        <v>42186</v>
      </c>
      <c r="J27" s="3">
        <f t="shared" si="64"/>
        <v>42217</v>
      </c>
      <c r="K27" s="3">
        <f t="shared" si="64"/>
        <v>42248</v>
      </c>
      <c r="L27" s="3">
        <f t="shared" si="64"/>
        <v>42278</v>
      </c>
      <c r="M27" s="3">
        <f t="shared" si="64"/>
        <v>42309</v>
      </c>
      <c r="N27" s="3">
        <f t="shared" si="64"/>
        <v>42339</v>
      </c>
      <c r="O27" s="3">
        <f t="shared" si="64"/>
        <v>42370</v>
      </c>
      <c r="P27" s="3">
        <f t="shared" si="64"/>
        <v>42401</v>
      </c>
      <c r="Q27" s="3">
        <f t="shared" si="64"/>
        <v>42430</v>
      </c>
      <c r="R27" s="3">
        <f t="shared" si="64"/>
        <v>42461</v>
      </c>
      <c r="S27" s="3">
        <f t="shared" si="64"/>
        <v>42491</v>
      </c>
      <c r="T27" s="3">
        <f t="shared" si="64"/>
        <v>42522</v>
      </c>
      <c r="U27" s="3">
        <f t="shared" si="64"/>
        <v>42552</v>
      </c>
      <c r="V27" s="3">
        <f t="shared" si="64"/>
        <v>42583</v>
      </c>
      <c r="W27" s="3">
        <f t="shared" si="64"/>
        <v>42614</v>
      </c>
      <c r="X27" s="3">
        <f t="shared" si="64"/>
        <v>42644</v>
      </c>
      <c r="Y27" s="3">
        <f t="shared" si="64"/>
        <v>42675</v>
      </c>
      <c r="Z27" s="3">
        <f t="shared" si="64"/>
        <v>42705</v>
      </c>
      <c r="AA27" s="29" t="str">
        <f>AA15</f>
        <v>YTD 6/16</v>
      </c>
      <c r="AB27" s="29" t="s">
        <v>19</v>
      </c>
      <c r="AC27" s="29" t="s">
        <v>20</v>
      </c>
      <c r="AD27" s="29" t="s">
        <v>21</v>
      </c>
      <c r="AE27" s="29" t="s">
        <v>22</v>
      </c>
      <c r="AF27" s="26" t="str">
        <f t="shared" ref="AF27:AJ27" si="65">AF15</f>
        <v>YTD 6/15</v>
      </c>
      <c r="AG27" s="26" t="str">
        <f t="shared" si="65"/>
        <v>Q1 '15</v>
      </c>
      <c r="AH27" s="26" t="str">
        <f t="shared" si="65"/>
        <v>Q2 '15</v>
      </c>
      <c r="AI27" s="26" t="str">
        <f t="shared" si="65"/>
        <v>Q3 '15</v>
      </c>
      <c r="AJ27" s="26" t="str">
        <f t="shared" si="65"/>
        <v>Q4 '15</v>
      </c>
      <c r="AK27" s="30" t="s">
        <v>27</v>
      </c>
      <c r="AL27" s="30" t="s">
        <v>29</v>
      </c>
      <c r="AM27" s="30" t="s">
        <v>30</v>
      </c>
      <c r="AN27" s="30" t="s">
        <v>31</v>
      </c>
      <c r="AO27" s="30" t="s">
        <v>32</v>
      </c>
      <c r="AP27" s="108">
        <v>42736</v>
      </c>
      <c r="AQ27" s="108">
        <v>42767</v>
      </c>
      <c r="AR27" s="108">
        <v>42795</v>
      </c>
      <c r="AS27" s="108">
        <v>42826</v>
      </c>
      <c r="AT27" s="108">
        <v>42856</v>
      </c>
      <c r="AU27" s="108">
        <v>42887</v>
      </c>
      <c r="AV27" s="108">
        <v>42917</v>
      </c>
      <c r="AW27" s="108">
        <v>42948</v>
      </c>
      <c r="AX27" s="108">
        <v>42979</v>
      </c>
      <c r="AY27" s="108">
        <v>43009</v>
      </c>
      <c r="AZ27" s="108">
        <v>43040</v>
      </c>
      <c r="BA27" s="108">
        <v>43070</v>
      </c>
      <c r="BB27" s="29" t="s">
        <v>123</v>
      </c>
      <c r="BC27" s="29" t="s">
        <v>124</v>
      </c>
      <c r="BD27" s="29" t="s">
        <v>125</v>
      </c>
      <c r="BE27" s="29" t="s">
        <v>126</v>
      </c>
      <c r="BF27" s="29" t="str">
        <f>$BF$3</f>
        <v>YTD 6/17</v>
      </c>
      <c r="BG27" s="121">
        <v>42736</v>
      </c>
      <c r="BH27" s="108">
        <v>42767</v>
      </c>
      <c r="BI27" s="108">
        <v>42795</v>
      </c>
      <c r="BJ27" s="108">
        <v>42826</v>
      </c>
      <c r="BK27" s="108">
        <v>42856</v>
      </c>
      <c r="BL27" s="108">
        <v>42887</v>
      </c>
      <c r="BM27" s="108">
        <v>42917</v>
      </c>
      <c r="BN27" s="108">
        <v>42948</v>
      </c>
      <c r="BO27" s="108">
        <v>42979</v>
      </c>
      <c r="BP27" s="108">
        <v>43009</v>
      </c>
      <c r="BQ27" s="108">
        <v>43040</v>
      </c>
      <c r="BR27" s="108">
        <v>43070</v>
      </c>
      <c r="BS27" s="29" t="s">
        <v>127</v>
      </c>
      <c r="BT27" s="29" t="s">
        <v>128</v>
      </c>
      <c r="BU27" s="29" t="s">
        <v>96</v>
      </c>
      <c r="BV27" s="29" t="s">
        <v>129</v>
      </c>
      <c r="BW27" s="112" t="s">
        <v>130</v>
      </c>
    </row>
    <row r="28" spans="1:75" x14ac:dyDescent="0.25">
      <c r="A28" s="20" t="str">
        <f>$B$27&amp;"_by_rookie_mdrt:"&amp;B28</f>
        <v># Active_by_rookie_mdrt:MDRT</v>
      </c>
      <c r="B28" t="s">
        <v>4</v>
      </c>
      <c r="C28">
        <v>11</v>
      </c>
      <c r="D28">
        <v>5</v>
      </c>
      <c r="E28">
        <v>11</v>
      </c>
      <c r="F28">
        <v>11</v>
      </c>
      <c r="G28">
        <v>16</v>
      </c>
      <c r="H28">
        <v>13</v>
      </c>
      <c r="I28">
        <v>14</v>
      </c>
      <c r="J28">
        <v>13</v>
      </c>
      <c r="K28">
        <v>17</v>
      </c>
      <c r="L28">
        <v>19</v>
      </c>
      <c r="M28">
        <v>12</v>
      </c>
      <c r="N28">
        <v>15</v>
      </c>
      <c r="O28">
        <v>12</v>
      </c>
      <c r="P28">
        <v>8</v>
      </c>
      <c r="Q28">
        <v>18</v>
      </c>
      <c r="R28">
        <v>13</v>
      </c>
      <c r="S28">
        <v>13</v>
      </c>
      <c r="T28">
        <v>15</v>
      </c>
      <c r="U28">
        <v>15</v>
      </c>
      <c r="V28">
        <v>12</v>
      </c>
      <c r="W28">
        <v>13</v>
      </c>
      <c r="X28">
        <f>[15]Actv!AD8</f>
        <v>11</v>
      </c>
      <c r="Y28">
        <f>[24]Actv!AE8</f>
        <v>11</v>
      </c>
      <c r="Z28" s="6">
        <f>[16]Actv!M30</f>
        <v>13</v>
      </c>
      <c r="AA28" s="22">
        <f>SUM(O28:INDEX(O28:Z28,$B$2))</f>
        <v>79</v>
      </c>
      <c r="AB28" s="22">
        <f>SUM(O28:Q28)</f>
        <v>38</v>
      </c>
      <c r="AC28" s="22">
        <f>SUM(R28:T28)</f>
        <v>41</v>
      </c>
      <c r="AD28" s="22">
        <f>SUM(U28:W28)</f>
        <v>40</v>
      </c>
      <c r="AE28" s="22">
        <f>SUM(X28:Z28)</f>
        <v>35</v>
      </c>
      <c r="AF28" s="22">
        <f>SUM(C28                                                               : INDEX(C28:N28,$B$2))</f>
        <v>67</v>
      </c>
      <c r="AG28" s="22">
        <f t="shared" ref="AG28:AG34" si="66">SUM(C28:E28)</f>
        <v>27</v>
      </c>
      <c r="AH28" s="22">
        <f t="shared" ref="AH28:AH34" si="67">SUM(F28:H28)</f>
        <v>40</v>
      </c>
      <c r="AI28" s="22">
        <f t="shared" ref="AI28:AI34" si="68">SUM(I28:K28)</f>
        <v>44</v>
      </c>
      <c r="AJ28" s="22">
        <f t="shared" ref="AJ28:AJ34" si="69">SUM(L28:N28)</f>
        <v>46</v>
      </c>
      <c r="AK28" s="31">
        <f>AA28/AF28-1</f>
        <v>0.17910447761194037</v>
      </c>
      <c r="AL28" s="31">
        <f t="shared" ref="AL28:AN37" si="70">AB28/AG28-1</f>
        <v>0.40740740740740744</v>
      </c>
      <c r="AM28" s="31">
        <f t="shared" si="70"/>
        <v>2.4999999999999911E-2</v>
      </c>
      <c r="AN28" s="31">
        <f t="shared" si="70"/>
        <v>-9.0909090909090939E-2</v>
      </c>
      <c r="AO28" s="31">
        <f>AE28/SUM(L28:INDEX(L28:N28,MOD($B$2,3)))-1</f>
        <v>-0.23913043478260865</v>
      </c>
      <c r="AP28" s="22">
        <f>[17]Actv!M30</f>
        <v>26</v>
      </c>
      <c r="AQ28" s="22">
        <f>[18]Actv!M30</f>
        <v>35</v>
      </c>
      <c r="AR28" s="22">
        <f>[19]Actv!M30</f>
        <v>33</v>
      </c>
      <c r="AS28" s="22">
        <f>[20]Actv!M30</f>
        <v>36</v>
      </c>
      <c r="AT28" s="22">
        <f>[21]Actv!M30</f>
        <v>31</v>
      </c>
      <c r="AU28" s="22">
        <f>[22]Actv!M30</f>
        <v>31</v>
      </c>
      <c r="AV28" s="18"/>
      <c r="AW28" s="18"/>
      <c r="AX28" s="18"/>
      <c r="AY28" s="18"/>
      <c r="AZ28" s="18"/>
      <c r="BA28" s="18"/>
      <c r="BB28" s="110">
        <f>SUM(AP28:INDEX(AP28:AR28,IF($B$2&lt;3,$B$2,3)))</f>
        <v>94</v>
      </c>
      <c r="BC28" s="110">
        <f>SUM(AS28:INDEX(AS28:AU28,IF($B$2&lt;7,$B$2-3,3)))</f>
        <v>98</v>
      </c>
      <c r="BD28" s="110">
        <f>SUM(AV28:INDEX(AV28:AX28,IF(AND($B$2&gt;6,$B$2&lt;10),$B$2-6,0)))</f>
        <v>0</v>
      </c>
      <c r="BE28" s="110">
        <f>SUM(AY28:INDEX(AY28:BA28,IF($B$2&gt;9,$B$2-9,0)))</f>
        <v>0</v>
      </c>
      <c r="BF28" s="110">
        <f>SUM($AP28:INDEX(AP28:BA28,$B$2))</f>
        <v>192</v>
      </c>
      <c r="BG28" s="122">
        <f t="shared" ref="BG28:BR36" si="71">AP28/O28</f>
        <v>2.1666666666666665</v>
      </c>
      <c r="BH28" s="111">
        <f t="shared" si="71"/>
        <v>4.375</v>
      </c>
      <c r="BI28" s="111">
        <f t="shared" si="71"/>
        <v>1.8333333333333333</v>
      </c>
      <c r="BJ28" s="111">
        <f t="shared" si="71"/>
        <v>2.7692307692307692</v>
      </c>
      <c r="BK28" s="111">
        <f t="shared" si="71"/>
        <v>2.3846153846153846</v>
      </c>
      <c r="BL28" s="111">
        <f t="shared" si="71"/>
        <v>2.0666666666666669</v>
      </c>
      <c r="BM28" s="111">
        <f t="shared" si="71"/>
        <v>0</v>
      </c>
      <c r="BN28" s="111">
        <f t="shared" si="71"/>
        <v>0</v>
      </c>
      <c r="BO28" s="111">
        <f t="shared" si="71"/>
        <v>0</v>
      </c>
      <c r="BP28" s="111">
        <f t="shared" si="71"/>
        <v>0</v>
      </c>
      <c r="BQ28" s="111">
        <f t="shared" si="71"/>
        <v>0</v>
      </c>
      <c r="BR28" s="111">
        <f t="shared" si="71"/>
        <v>0</v>
      </c>
      <c r="BS28" s="111">
        <f>BB28/SUM(O28:INDEX(O28:Q28,IF($B$2&lt;3,$B$2,3)))</f>
        <v>2.4736842105263159</v>
      </c>
      <c r="BT28" s="111">
        <f>BC28/SUM(R28:INDEX(R28:T28,IF($B$2&lt;7,$B$2-3,3)))</f>
        <v>2.3902439024390243</v>
      </c>
      <c r="BU28" s="111">
        <f t="shared" ref="BU28:BV36" si="72">BD28/AD28</f>
        <v>0</v>
      </c>
      <c r="BV28" s="111">
        <f t="shared" si="72"/>
        <v>0</v>
      </c>
      <c r="BW28" s="111">
        <f t="shared" ref="BW28:BW37" si="73">BF28/AA28</f>
        <v>2.4303797468354431</v>
      </c>
    </row>
    <row r="29" spans="1:75" x14ac:dyDescent="0.25">
      <c r="A29" s="20" t="str">
        <f t="shared" ref="A29:A36" si="74">$B$27&amp;"_by_rookie_mdrt:"&amp;B29</f>
        <v># Active_by_rookie_mdrt:Rookie in month</v>
      </c>
      <c r="B29" t="s">
        <v>5</v>
      </c>
      <c r="C29">
        <v>77</v>
      </c>
      <c r="D29">
        <v>52</v>
      </c>
      <c r="E29">
        <v>79</v>
      </c>
      <c r="F29">
        <v>90</v>
      </c>
      <c r="G29">
        <v>86</v>
      </c>
      <c r="H29">
        <v>98</v>
      </c>
      <c r="I29">
        <v>147</v>
      </c>
      <c r="J29">
        <v>99</v>
      </c>
      <c r="K29">
        <v>190</v>
      </c>
      <c r="L29">
        <v>131</v>
      </c>
      <c r="M29">
        <v>256</v>
      </c>
      <c r="N29">
        <v>161</v>
      </c>
      <c r="O29">
        <v>46</v>
      </c>
      <c r="P29">
        <v>40</v>
      </c>
      <c r="Q29">
        <v>187</v>
      </c>
      <c r="R29">
        <v>175</v>
      </c>
      <c r="S29">
        <v>225</v>
      </c>
      <c r="T29">
        <v>460</v>
      </c>
      <c r="U29">
        <v>280</v>
      </c>
      <c r="V29">
        <v>334</v>
      </c>
      <c r="W29">
        <v>427</v>
      </c>
      <c r="X29">
        <f>[15]Actv!AD9</f>
        <v>345</v>
      </c>
      <c r="Y29">
        <f>[24]Actv!AE9</f>
        <v>280</v>
      </c>
      <c r="Z29" s="6">
        <f>[16]Actv!M31</f>
        <v>600</v>
      </c>
      <c r="AA29" s="22">
        <f>SUM(O29:INDEX(O29:Z29,$B$2))</f>
        <v>1133</v>
      </c>
      <c r="AB29" s="22">
        <f t="shared" ref="AB29:AB34" si="75">SUM(O29:Q29)</f>
        <v>273</v>
      </c>
      <c r="AC29" s="22">
        <f t="shared" ref="AC29:AC34" si="76">SUM(R29:T29)</f>
        <v>860</v>
      </c>
      <c r="AD29" s="22">
        <f t="shared" ref="AD29:AD34" si="77">SUM(U29:W29)</f>
        <v>1041</v>
      </c>
      <c r="AE29" s="22">
        <f t="shared" ref="AE29:AE34" si="78">SUM(X29:Z29)</f>
        <v>1225</v>
      </c>
      <c r="AF29" s="22">
        <f>SUM(C29                                                               : INDEX(C29:N29,$B$2))</f>
        <v>482</v>
      </c>
      <c r="AG29" s="22">
        <f t="shared" si="66"/>
        <v>208</v>
      </c>
      <c r="AH29" s="22">
        <f t="shared" si="67"/>
        <v>274</v>
      </c>
      <c r="AI29" s="22">
        <f t="shared" si="68"/>
        <v>436</v>
      </c>
      <c r="AJ29" s="22">
        <f t="shared" si="69"/>
        <v>548</v>
      </c>
      <c r="AK29" s="31">
        <f t="shared" ref="AK29:AK37" si="79">AA29/AF29-1</f>
        <v>1.3506224066390042</v>
      </c>
      <c r="AL29" s="31">
        <f t="shared" si="70"/>
        <v>0.3125</v>
      </c>
      <c r="AM29" s="31">
        <f t="shared" si="70"/>
        <v>2.1386861313868613</v>
      </c>
      <c r="AN29" s="31">
        <f t="shared" si="70"/>
        <v>1.3876146788990824</v>
      </c>
      <c r="AO29" s="31">
        <f>AE29/SUM(L29:INDEX(L29:N29,MOD($B$2,3)))-1</f>
        <v>1.2354014598540144</v>
      </c>
      <c r="AP29" s="22">
        <f>[17]Actv!M31</f>
        <v>113</v>
      </c>
      <c r="AQ29" s="22">
        <f>[18]Actv!M31</f>
        <v>203</v>
      </c>
      <c r="AR29" s="22">
        <f>[19]Actv!M31</f>
        <v>448</v>
      </c>
      <c r="AS29" s="22">
        <f>[20]Actv!M31</f>
        <v>317</v>
      </c>
      <c r="AT29" s="22">
        <f>[21]Actv!M31</f>
        <v>275</v>
      </c>
      <c r="AU29" s="22">
        <f>[22]Actv!M31</f>
        <v>706</v>
      </c>
      <c r="AV29" s="18"/>
      <c r="AW29" s="18"/>
      <c r="AX29" s="18"/>
      <c r="AY29" s="18"/>
      <c r="AZ29" s="18"/>
      <c r="BA29" s="18"/>
      <c r="BB29" s="110">
        <f>SUM(AP29:INDEX(AP29:AR29,IF($B$2&lt;3,$B$2,3)))</f>
        <v>764</v>
      </c>
      <c r="BC29" s="110">
        <f>SUM(AS29:INDEX(AS29:AU29,IF($B$2&lt;7,$B$2-3,3)))</f>
        <v>1298</v>
      </c>
      <c r="BD29" s="110">
        <f>SUM(AV29:INDEX(AV29:AX29,IF(AND($B$2&gt;6,$B$2&lt;10),$B$2-6,0)))</f>
        <v>0</v>
      </c>
      <c r="BE29" s="110">
        <f>SUM(AY29:INDEX(AY29:BA29,IF($B$2&gt;9,$B$2-9,0)))</f>
        <v>0</v>
      </c>
      <c r="BF29" s="110">
        <f>SUM($AP29:INDEX(AP29:BA29,$B$2))</f>
        <v>2062</v>
      </c>
      <c r="BG29" s="122">
        <f t="shared" si="71"/>
        <v>2.4565217391304346</v>
      </c>
      <c r="BH29" s="111">
        <f t="shared" si="71"/>
        <v>5.0750000000000002</v>
      </c>
      <c r="BI29" s="111">
        <f t="shared" si="71"/>
        <v>2.3957219251336896</v>
      </c>
      <c r="BJ29" s="111">
        <f t="shared" si="71"/>
        <v>1.8114285714285714</v>
      </c>
      <c r="BK29" s="111">
        <f t="shared" si="71"/>
        <v>1.2222222222222223</v>
      </c>
      <c r="BL29" s="111">
        <f t="shared" si="71"/>
        <v>1.5347826086956522</v>
      </c>
      <c r="BM29" s="111">
        <f t="shared" si="71"/>
        <v>0</v>
      </c>
      <c r="BN29" s="111">
        <f t="shared" si="71"/>
        <v>0</v>
      </c>
      <c r="BO29" s="111">
        <f t="shared" si="71"/>
        <v>0</v>
      </c>
      <c r="BP29" s="111">
        <f t="shared" si="71"/>
        <v>0</v>
      </c>
      <c r="BQ29" s="111">
        <f t="shared" si="71"/>
        <v>0</v>
      </c>
      <c r="BR29" s="111">
        <f t="shared" si="71"/>
        <v>0</v>
      </c>
      <c r="BS29" s="111">
        <f>BB29/SUM(O29:INDEX(O29:Q29,IF($B$2&lt;3,$B$2,3)))</f>
        <v>2.7985347985347984</v>
      </c>
      <c r="BT29" s="111">
        <f>BC29/SUM(R29:INDEX(R29:T29,IF($B$2&lt;7,$B$2-3,3)))</f>
        <v>1.5093023255813953</v>
      </c>
      <c r="BU29" s="111">
        <f t="shared" si="72"/>
        <v>0</v>
      </c>
      <c r="BV29" s="111">
        <f t="shared" si="72"/>
        <v>0</v>
      </c>
      <c r="BW29" s="111">
        <f t="shared" si="73"/>
        <v>1.819947043248014</v>
      </c>
    </row>
    <row r="30" spans="1:75" x14ac:dyDescent="0.25">
      <c r="A30" s="20" t="str">
        <f t="shared" si="74"/>
        <v># Active_by_rookie_mdrt:Rookie last month</v>
      </c>
      <c r="B30" t="s">
        <v>6</v>
      </c>
      <c r="C30">
        <v>46</v>
      </c>
      <c r="D30">
        <v>64</v>
      </c>
      <c r="E30">
        <v>50</v>
      </c>
      <c r="F30">
        <v>68</v>
      </c>
      <c r="G30">
        <v>82</v>
      </c>
      <c r="H30">
        <v>78</v>
      </c>
      <c r="I30">
        <v>89</v>
      </c>
      <c r="J30">
        <v>83</v>
      </c>
      <c r="K30">
        <v>111</v>
      </c>
      <c r="L30">
        <v>140</v>
      </c>
      <c r="M30">
        <v>73</v>
      </c>
      <c r="N30">
        <v>195</v>
      </c>
      <c r="O30">
        <v>67</v>
      </c>
      <c r="P30">
        <v>42</v>
      </c>
      <c r="Q30">
        <v>25</v>
      </c>
      <c r="R30">
        <v>82</v>
      </c>
      <c r="S30">
        <v>103</v>
      </c>
      <c r="T30">
        <v>164</v>
      </c>
      <c r="U30">
        <v>215</v>
      </c>
      <c r="V30">
        <v>158</v>
      </c>
      <c r="W30">
        <v>239</v>
      </c>
      <c r="X30">
        <f>[15]Actv!AD10</f>
        <v>202</v>
      </c>
      <c r="Y30">
        <f>[24]Actv!AE10</f>
        <v>207</v>
      </c>
      <c r="Z30" s="6">
        <f>[16]Actv!M32</f>
        <v>271</v>
      </c>
      <c r="AA30" s="22">
        <f>SUM(O30:INDEX(O30:Z30,$B$2))</f>
        <v>483</v>
      </c>
      <c r="AB30" s="22">
        <f t="shared" si="75"/>
        <v>134</v>
      </c>
      <c r="AC30" s="22">
        <f t="shared" si="76"/>
        <v>349</v>
      </c>
      <c r="AD30" s="22">
        <f t="shared" si="77"/>
        <v>612</v>
      </c>
      <c r="AE30" s="22">
        <f t="shared" si="78"/>
        <v>680</v>
      </c>
      <c r="AF30" s="22">
        <f>SUM(C30                                                               : INDEX(C30:N30,$B$2))</f>
        <v>388</v>
      </c>
      <c r="AG30" s="22">
        <f t="shared" si="66"/>
        <v>160</v>
      </c>
      <c r="AH30" s="22">
        <f t="shared" si="67"/>
        <v>228</v>
      </c>
      <c r="AI30" s="22">
        <f t="shared" si="68"/>
        <v>283</v>
      </c>
      <c r="AJ30" s="22">
        <f t="shared" si="69"/>
        <v>408</v>
      </c>
      <c r="AK30" s="31">
        <f t="shared" si="79"/>
        <v>0.24484536082474229</v>
      </c>
      <c r="AL30" s="31">
        <f t="shared" si="70"/>
        <v>-0.16249999999999998</v>
      </c>
      <c r="AM30" s="31">
        <f t="shared" si="70"/>
        <v>0.5307017543859649</v>
      </c>
      <c r="AN30" s="31">
        <f t="shared" si="70"/>
        <v>1.1625441696113072</v>
      </c>
      <c r="AO30" s="31">
        <f>AE30/SUM(L30:INDEX(L30:N30,MOD($B$2,3)))-1</f>
        <v>0.66666666666666674</v>
      </c>
      <c r="AP30" s="22">
        <f>[17]Actv!M32</f>
        <v>163</v>
      </c>
      <c r="AQ30" s="22">
        <f>[18]Actv!M32</f>
        <v>71</v>
      </c>
      <c r="AR30" s="22">
        <f>[19]Actv!M32</f>
        <v>179</v>
      </c>
      <c r="AS30" s="22">
        <f>[20]Actv!M32</f>
        <v>198</v>
      </c>
      <c r="AT30" s="22">
        <f>[21]Actv!M32</f>
        <v>137</v>
      </c>
      <c r="AU30" s="22">
        <f>[22]Actv!M32</f>
        <v>108</v>
      </c>
      <c r="AV30" s="18"/>
      <c r="AW30" s="18"/>
      <c r="AX30" s="18"/>
      <c r="AY30" s="18"/>
      <c r="AZ30" s="18"/>
      <c r="BA30" s="18"/>
      <c r="BB30" s="110">
        <f>SUM(AP30:INDEX(AP30:AR30,IF($B$2&lt;3,$B$2,3)))</f>
        <v>413</v>
      </c>
      <c r="BC30" s="110">
        <f>SUM(AS30:INDEX(AS30:AU30,IF($B$2&lt;7,$B$2-3,3)))</f>
        <v>443</v>
      </c>
      <c r="BD30" s="110">
        <f>SUM(AV30:INDEX(AV30:AX30,IF(AND($B$2&gt;6,$B$2&lt;10),$B$2-6,0)))</f>
        <v>0</v>
      </c>
      <c r="BE30" s="110">
        <f>SUM(AY30:INDEX(AY30:BA30,IF($B$2&gt;9,$B$2-9,0)))</f>
        <v>0</v>
      </c>
      <c r="BF30" s="110">
        <f>SUM($AP30:INDEX(AP30:BA30,$B$2))</f>
        <v>856</v>
      </c>
      <c r="BG30" s="122">
        <f t="shared" si="71"/>
        <v>2.4328358208955225</v>
      </c>
      <c r="BH30" s="111">
        <f t="shared" si="71"/>
        <v>1.6904761904761905</v>
      </c>
      <c r="BI30" s="111">
        <f t="shared" si="71"/>
        <v>7.16</v>
      </c>
      <c r="BJ30" s="111">
        <f t="shared" si="71"/>
        <v>2.4146341463414633</v>
      </c>
      <c r="BK30" s="111">
        <f t="shared" si="71"/>
        <v>1.3300970873786409</v>
      </c>
      <c r="BL30" s="111">
        <f t="shared" si="71"/>
        <v>0.65853658536585369</v>
      </c>
      <c r="BM30" s="111">
        <f t="shared" si="71"/>
        <v>0</v>
      </c>
      <c r="BN30" s="111">
        <f t="shared" si="71"/>
        <v>0</v>
      </c>
      <c r="BO30" s="111">
        <f t="shared" si="71"/>
        <v>0</v>
      </c>
      <c r="BP30" s="111">
        <f t="shared" si="71"/>
        <v>0</v>
      </c>
      <c r="BQ30" s="111">
        <f t="shared" si="71"/>
        <v>0</v>
      </c>
      <c r="BR30" s="111">
        <f t="shared" si="71"/>
        <v>0</v>
      </c>
      <c r="BS30" s="111">
        <f>BB30/SUM(O30:INDEX(O30:Q30,IF($B$2&lt;3,$B$2,3)))</f>
        <v>3.0820895522388061</v>
      </c>
      <c r="BT30" s="111">
        <f>BC30/SUM(R30:INDEX(R30:T30,IF($B$2&lt;7,$B$2-3,3)))</f>
        <v>1.2693409742120343</v>
      </c>
      <c r="BU30" s="111">
        <f t="shared" si="72"/>
        <v>0</v>
      </c>
      <c r="BV30" s="111">
        <f t="shared" si="72"/>
        <v>0</v>
      </c>
      <c r="BW30" s="111">
        <f t="shared" si="73"/>
        <v>1.7722567287784678</v>
      </c>
    </row>
    <row r="31" spans="1:75" x14ac:dyDescent="0.25">
      <c r="A31" s="20" t="str">
        <f t="shared" si="74"/>
        <v># Active_by_rookie_mdrt:2-3 months</v>
      </c>
      <c r="B31" t="s">
        <v>7</v>
      </c>
      <c r="C31">
        <v>64</v>
      </c>
      <c r="D31">
        <v>54</v>
      </c>
      <c r="E31">
        <v>84</v>
      </c>
      <c r="F31">
        <v>58</v>
      </c>
      <c r="G31">
        <v>64</v>
      </c>
      <c r="H31">
        <v>119</v>
      </c>
      <c r="I31">
        <v>111</v>
      </c>
      <c r="J31">
        <v>86</v>
      </c>
      <c r="K31">
        <v>160</v>
      </c>
      <c r="L31">
        <v>134</v>
      </c>
      <c r="M31">
        <v>159</v>
      </c>
      <c r="N31">
        <v>169</v>
      </c>
      <c r="O31">
        <v>97</v>
      </c>
      <c r="P31">
        <v>121</v>
      </c>
      <c r="Q31">
        <v>96</v>
      </c>
      <c r="R31">
        <v>37</v>
      </c>
      <c r="S31">
        <v>70</v>
      </c>
      <c r="T31">
        <v>151</v>
      </c>
      <c r="U31">
        <v>130</v>
      </c>
      <c r="V31">
        <v>231</v>
      </c>
      <c r="W31">
        <v>271</v>
      </c>
      <c r="X31">
        <f>[15]Actv!AD11</f>
        <v>179</v>
      </c>
      <c r="Y31">
        <f>[24]Actv!AE11</f>
        <v>216</v>
      </c>
      <c r="Z31" s="6">
        <f>[16]Actv!M33</f>
        <v>328</v>
      </c>
      <c r="AA31" s="22">
        <f>SUM(O31:INDEX(O31:Z31,$B$2))</f>
        <v>572</v>
      </c>
      <c r="AB31" s="22">
        <f t="shared" si="75"/>
        <v>314</v>
      </c>
      <c r="AC31" s="22">
        <f t="shared" si="76"/>
        <v>258</v>
      </c>
      <c r="AD31" s="22">
        <f t="shared" si="77"/>
        <v>632</v>
      </c>
      <c r="AE31" s="22">
        <f t="shared" si="78"/>
        <v>723</v>
      </c>
      <c r="AF31" s="22">
        <f>SUM(C31                                                               : INDEX(C31:N31,$B$2))</f>
        <v>443</v>
      </c>
      <c r="AG31" s="22">
        <f t="shared" si="66"/>
        <v>202</v>
      </c>
      <c r="AH31" s="22">
        <f t="shared" si="67"/>
        <v>241</v>
      </c>
      <c r="AI31" s="22">
        <f t="shared" si="68"/>
        <v>357</v>
      </c>
      <c r="AJ31" s="22">
        <f t="shared" si="69"/>
        <v>462</v>
      </c>
      <c r="AK31" s="31">
        <f t="shared" si="79"/>
        <v>0.29119638826185112</v>
      </c>
      <c r="AL31" s="31">
        <f t="shared" si="70"/>
        <v>0.5544554455445545</v>
      </c>
      <c r="AM31" s="31">
        <f t="shared" si="70"/>
        <v>7.0539419087136901E-2</v>
      </c>
      <c r="AN31" s="31">
        <f t="shared" si="70"/>
        <v>0.77030812324929965</v>
      </c>
      <c r="AO31" s="31">
        <f>AE31/SUM(L31:INDEX(L31:N31,MOD($B$2,3)))-1</f>
        <v>0.56493506493506485</v>
      </c>
      <c r="AP31" s="22">
        <f>[17]Actv!M33</f>
        <v>154</v>
      </c>
      <c r="AQ31" s="22">
        <f>[18]Actv!M33</f>
        <v>299</v>
      </c>
      <c r="AR31" s="22">
        <f>[19]Actv!M33</f>
        <v>194</v>
      </c>
      <c r="AS31" s="22">
        <f>[20]Actv!M33</f>
        <v>149</v>
      </c>
      <c r="AT31" s="22">
        <f>[21]Actv!M33</f>
        <v>166</v>
      </c>
      <c r="AU31" s="22">
        <f>[22]Actv!M33</f>
        <v>139</v>
      </c>
      <c r="AV31" s="18"/>
      <c r="AW31" s="18"/>
      <c r="AX31" s="18"/>
      <c r="AY31" s="18"/>
      <c r="AZ31" s="18"/>
      <c r="BA31" s="18"/>
      <c r="BB31" s="110">
        <f>SUM(AP31:INDEX(AP31:AR31,IF($B$2&lt;3,$B$2,3)))</f>
        <v>647</v>
      </c>
      <c r="BC31" s="110">
        <f>SUM(AS31:INDEX(AS31:AU31,IF($B$2&lt;7,$B$2-3,3)))</f>
        <v>454</v>
      </c>
      <c r="BD31" s="110">
        <f>SUM(AV31:INDEX(AV31:AX31,IF(AND($B$2&gt;6,$B$2&lt;10),$B$2-6,0)))</f>
        <v>0</v>
      </c>
      <c r="BE31" s="110">
        <f>SUM(AY31:INDEX(AY31:BA31,IF($B$2&gt;9,$B$2-9,0)))</f>
        <v>0</v>
      </c>
      <c r="BF31" s="110">
        <f>SUM($AP31:INDEX(AP31:BA31,$B$2))</f>
        <v>1101</v>
      </c>
      <c r="BG31" s="122">
        <f t="shared" si="71"/>
        <v>1.5876288659793814</v>
      </c>
      <c r="BH31" s="111">
        <f t="shared" si="71"/>
        <v>2.4710743801652892</v>
      </c>
      <c r="BI31" s="111">
        <f t="shared" si="71"/>
        <v>2.0208333333333335</v>
      </c>
      <c r="BJ31" s="111">
        <f t="shared" si="71"/>
        <v>4.0270270270270272</v>
      </c>
      <c r="BK31" s="111">
        <f t="shared" si="71"/>
        <v>2.3714285714285714</v>
      </c>
      <c r="BL31" s="111">
        <f t="shared" si="71"/>
        <v>0.92052980132450335</v>
      </c>
      <c r="BM31" s="111">
        <f t="shared" si="71"/>
        <v>0</v>
      </c>
      <c r="BN31" s="111">
        <f t="shared" si="71"/>
        <v>0</v>
      </c>
      <c r="BO31" s="111">
        <f t="shared" si="71"/>
        <v>0</v>
      </c>
      <c r="BP31" s="111">
        <f t="shared" si="71"/>
        <v>0</v>
      </c>
      <c r="BQ31" s="111">
        <f t="shared" si="71"/>
        <v>0</v>
      </c>
      <c r="BR31" s="111">
        <f t="shared" si="71"/>
        <v>0</v>
      </c>
      <c r="BS31" s="111">
        <f>BB31/SUM(O31:INDEX(O31:Q31,IF($B$2&lt;3,$B$2,3)))</f>
        <v>2.0605095541401273</v>
      </c>
      <c r="BT31" s="111">
        <f>BC31/SUM(R31:INDEX(R31:T31,IF($B$2&lt;7,$B$2-3,3)))</f>
        <v>1.7596899224806202</v>
      </c>
      <c r="BU31" s="111">
        <f t="shared" si="72"/>
        <v>0</v>
      </c>
      <c r="BV31" s="111">
        <f t="shared" si="72"/>
        <v>0</v>
      </c>
      <c r="BW31" s="111">
        <f t="shared" si="73"/>
        <v>1.9248251748251748</v>
      </c>
    </row>
    <row r="32" spans="1:75" x14ac:dyDescent="0.25">
      <c r="A32" s="20" t="str">
        <f t="shared" si="74"/>
        <v># Active_by_rookie_mdrt:4 - 6 mths</v>
      </c>
      <c r="B32" t="s">
        <v>8</v>
      </c>
      <c r="C32">
        <v>30</v>
      </c>
      <c r="D32">
        <v>30</v>
      </c>
      <c r="E32">
        <v>66</v>
      </c>
      <c r="F32">
        <v>62</v>
      </c>
      <c r="G32">
        <v>85</v>
      </c>
      <c r="H32">
        <v>73</v>
      </c>
      <c r="I32">
        <v>61</v>
      </c>
      <c r="J32">
        <v>57</v>
      </c>
      <c r="K32">
        <v>123</v>
      </c>
      <c r="L32">
        <v>93</v>
      </c>
      <c r="M32">
        <v>108</v>
      </c>
      <c r="N32">
        <v>108</v>
      </c>
      <c r="O32">
        <v>88</v>
      </c>
      <c r="P32">
        <v>86</v>
      </c>
      <c r="Q32">
        <v>172</v>
      </c>
      <c r="R32">
        <v>108</v>
      </c>
      <c r="S32">
        <v>83</v>
      </c>
      <c r="T32">
        <v>64</v>
      </c>
      <c r="U32">
        <v>52</v>
      </c>
      <c r="V32">
        <v>75</v>
      </c>
      <c r="W32">
        <v>98</v>
      </c>
      <c r="X32">
        <f>[15]Actv!AD12</f>
        <v>115</v>
      </c>
      <c r="Y32">
        <f>[24]Actv!AE12</f>
        <v>108</v>
      </c>
      <c r="Z32" s="6">
        <f>[16]Actv!M34</f>
        <v>230</v>
      </c>
      <c r="AA32" s="22">
        <f>SUM(O32:INDEX(O32:Z32,$B$2))</f>
        <v>601</v>
      </c>
      <c r="AB32" s="22">
        <f t="shared" si="75"/>
        <v>346</v>
      </c>
      <c r="AC32" s="22">
        <f t="shared" si="76"/>
        <v>255</v>
      </c>
      <c r="AD32" s="22">
        <f t="shared" si="77"/>
        <v>225</v>
      </c>
      <c r="AE32" s="22">
        <f t="shared" si="78"/>
        <v>453</v>
      </c>
      <c r="AF32" s="22">
        <f>SUM(C32                                                               : INDEX(C32:N32,$B$2))</f>
        <v>346</v>
      </c>
      <c r="AG32" s="22">
        <f t="shared" si="66"/>
        <v>126</v>
      </c>
      <c r="AH32" s="22">
        <f t="shared" si="67"/>
        <v>220</v>
      </c>
      <c r="AI32" s="22">
        <f t="shared" si="68"/>
        <v>241</v>
      </c>
      <c r="AJ32" s="22">
        <f t="shared" si="69"/>
        <v>309</v>
      </c>
      <c r="AK32" s="31">
        <f t="shared" si="79"/>
        <v>0.73699421965317913</v>
      </c>
      <c r="AL32" s="31">
        <f t="shared" si="70"/>
        <v>1.746031746031746</v>
      </c>
      <c r="AM32" s="31">
        <f t="shared" si="70"/>
        <v>0.15909090909090917</v>
      </c>
      <c r="AN32" s="31">
        <f t="shared" si="70"/>
        <v>-6.639004149377592E-2</v>
      </c>
      <c r="AO32" s="31">
        <f>AE32/SUM(L32:INDEX(L32:N32,MOD($B$2,3)))-1</f>
        <v>0.46601941747572817</v>
      </c>
      <c r="AP32" s="22">
        <f>[17]Actv!M34</f>
        <v>105</v>
      </c>
      <c r="AQ32" s="22">
        <f>[18]Actv!M34</f>
        <v>168</v>
      </c>
      <c r="AR32" s="22">
        <f>[19]Actv!M34</f>
        <v>214</v>
      </c>
      <c r="AS32" s="22">
        <f>[20]Actv!M34</f>
        <v>202</v>
      </c>
      <c r="AT32" s="22">
        <f>[21]Actv!M34</f>
        <v>108</v>
      </c>
      <c r="AU32" s="22">
        <f>[22]Actv!M34</f>
        <v>89</v>
      </c>
      <c r="AV32" s="18"/>
      <c r="AW32" s="18"/>
      <c r="AX32" s="18"/>
      <c r="AY32" s="18"/>
      <c r="AZ32" s="18"/>
      <c r="BA32" s="18"/>
      <c r="BB32" s="110">
        <f>SUM(AP32:INDEX(AP32:AR32,IF($B$2&lt;3,$B$2,3)))</f>
        <v>487</v>
      </c>
      <c r="BC32" s="110">
        <f>SUM(AS32:INDEX(AS32:AU32,IF($B$2&lt;7,$B$2-3,3)))</f>
        <v>399</v>
      </c>
      <c r="BD32" s="110">
        <f>SUM(AV32:INDEX(AV32:AX32,IF(AND($B$2&gt;6,$B$2&lt;10),$B$2-6,0)))</f>
        <v>0</v>
      </c>
      <c r="BE32" s="110">
        <f>SUM(AY32:INDEX(AY32:BA32,IF($B$2&gt;9,$B$2-9,0)))</f>
        <v>0</v>
      </c>
      <c r="BF32" s="110">
        <f>SUM($AP32:INDEX(AP32:BA32,$B$2))</f>
        <v>886</v>
      </c>
      <c r="BG32" s="122">
        <f t="shared" si="71"/>
        <v>1.1931818181818181</v>
      </c>
      <c r="BH32" s="111">
        <f t="shared" si="71"/>
        <v>1.9534883720930232</v>
      </c>
      <c r="BI32" s="111">
        <f t="shared" si="71"/>
        <v>1.2441860465116279</v>
      </c>
      <c r="BJ32" s="111">
        <f t="shared" si="71"/>
        <v>1.8703703703703705</v>
      </c>
      <c r="BK32" s="111">
        <f t="shared" si="71"/>
        <v>1.3012048192771084</v>
      </c>
      <c r="BL32" s="111">
        <f t="shared" si="71"/>
        <v>1.390625</v>
      </c>
      <c r="BM32" s="111">
        <f t="shared" si="71"/>
        <v>0</v>
      </c>
      <c r="BN32" s="111">
        <f t="shared" si="71"/>
        <v>0</v>
      </c>
      <c r="BO32" s="111">
        <f t="shared" si="71"/>
        <v>0</v>
      </c>
      <c r="BP32" s="111">
        <f t="shared" si="71"/>
        <v>0</v>
      </c>
      <c r="BQ32" s="111">
        <f t="shared" si="71"/>
        <v>0</v>
      </c>
      <c r="BR32" s="111">
        <f t="shared" si="71"/>
        <v>0</v>
      </c>
      <c r="BS32" s="111">
        <f>BB32/SUM(O32:INDEX(O32:Q32,IF($B$2&lt;3,$B$2,3)))</f>
        <v>1.4075144508670521</v>
      </c>
      <c r="BT32" s="111">
        <f>BC32/SUM(R32:INDEX(R32:T32,IF($B$2&lt;7,$B$2-3,3)))</f>
        <v>1.5647058823529412</v>
      </c>
      <c r="BU32" s="111">
        <f t="shared" si="72"/>
        <v>0</v>
      </c>
      <c r="BV32" s="111">
        <f t="shared" si="72"/>
        <v>0</v>
      </c>
      <c r="BW32" s="111">
        <f t="shared" si="73"/>
        <v>1.4742096505823628</v>
      </c>
    </row>
    <row r="33" spans="1:75" x14ac:dyDescent="0.25">
      <c r="A33" s="20" t="str">
        <f t="shared" si="74"/>
        <v># Active_by_rookie_mdrt:7-12mth</v>
      </c>
      <c r="B33" t="s">
        <v>1</v>
      </c>
      <c r="C33">
        <v>32</v>
      </c>
      <c r="D33">
        <v>27</v>
      </c>
      <c r="E33">
        <v>42</v>
      </c>
      <c r="F33">
        <v>52</v>
      </c>
      <c r="G33">
        <v>67</v>
      </c>
      <c r="H33">
        <v>59</v>
      </c>
      <c r="I33">
        <v>60</v>
      </c>
      <c r="J33">
        <v>51</v>
      </c>
      <c r="K33">
        <v>112</v>
      </c>
      <c r="L33">
        <v>93</v>
      </c>
      <c r="M33">
        <v>93</v>
      </c>
      <c r="N33">
        <v>110</v>
      </c>
      <c r="O33">
        <v>54</v>
      </c>
      <c r="P33">
        <v>66</v>
      </c>
      <c r="Q33">
        <v>108</v>
      </c>
      <c r="R33">
        <v>107</v>
      </c>
      <c r="S33">
        <v>117</v>
      </c>
      <c r="T33">
        <v>142</v>
      </c>
      <c r="U33">
        <v>86</v>
      </c>
      <c r="V33">
        <v>63</v>
      </c>
      <c r="W33">
        <v>77</v>
      </c>
      <c r="X33">
        <f>[15]Actv!AD13</f>
        <v>47</v>
      </c>
      <c r="Y33">
        <f>[24]Actv!AE13</f>
        <v>63</v>
      </c>
      <c r="Z33" s="6">
        <f>[16]Actv!M35</f>
        <v>136</v>
      </c>
      <c r="AA33" s="22">
        <f>SUM(O33:INDEX(O33:Z33,$B$2))</f>
        <v>594</v>
      </c>
      <c r="AB33" s="22">
        <f t="shared" si="75"/>
        <v>228</v>
      </c>
      <c r="AC33" s="22">
        <f t="shared" si="76"/>
        <v>366</v>
      </c>
      <c r="AD33" s="22">
        <f t="shared" si="77"/>
        <v>226</v>
      </c>
      <c r="AE33" s="22">
        <f t="shared" si="78"/>
        <v>246</v>
      </c>
      <c r="AF33" s="22">
        <f>SUM(C33                                                               : INDEX(C33:N33,$B$2))</f>
        <v>279</v>
      </c>
      <c r="AG33" s="22">
        <f t="shared" si="66"/>
        <v>101</v>
      </c>
      <c r="AH33" s="22">
        <f t="shared" si="67"/>
        <v>178</v>
      </c>
      <c r="AI33" s="22">
        <f t="shared" si="68"/>
        <v>223</v>
      </c>
      <c r="AJ33" s="22">
        <f t="shared" si="69"/>
        <v>296</v>
      </c>
      <c r="AK33" s="31">
        <f t="shared" si="79"/>
        <v>1.129032258064516</v>
      </c>
      <c r="AL33" s="31">
        <f t="shared" si="70"/>
        <v>1.2574257425742572</v>
      </c>
      <c r="AM33" s="31">
        <f t="shared" si="70"/>
        <v>1.0561797752808988</v>
      </c>
      <c r="AN33" s="31">
        <f t="shared" si="70"/>
        <v>1.3452914798206317E-2</v>
      </c>
      <c r="AO33" s="31">
        <f>AE33/SUM(L33:INDEX(L33:N33,MOD($B$2,3)))-1</f>
        <v>-0.16891891891891897</v>
      </c>
      <c r="AP33" s="22">
        <f>[17]Actv!M35</f>
        <v>45</v>
      </c>
      <c r="AQ33" s="22">
        <f>[18]Actv!M35</f>
        <v>73</v>
      </c>
      <c r="AR33" s="22">
        <f>[19]Actv!M35</f>
        <v>111</v>
      </c>
      <c r="AS33" s="22">
        <f>[20]Actv!M35</f>
        <v>122</v>
      </c>
      <c r="AT33" s="22">
        <f>[21]Actv!M35</f>
        <v>84</v>
      </c>
      <c r="AU33" s="22">
        <f>[22]Actv!M35</f>
        <v>93</v>
      </c>
      <c r="AV33" s="18"/>
      <c r="AW33" s="18"/>
      <c r="AX33" s="18"/>
      <c r="AY33" s="18"/>
      <c r="AZ33" s="18"/>
      <c r="BA33" s="18"/>
      <c r="BB33" s="110">
        <f>SUM(AP33:INDEX(AP33:AR33,IF($B$2&lt;3,$B$2,3)))</f>
        <v>229</v>
      </c>
      <c r="BC33" s="110">
        <f>SUM(AS33:INDEX(AS33:AU33,IF($B$2&lt;7,$B$2-3,3)))</f>
        <v>299</v>
      </c>
      <c r="BD33" s="110">
        <f>SUM(AV33:INDEX(AV33:AX33,IF(AND($B$2&gt;6,$B$2&lt;10),$B$2-6,0)))</f>
        <v>0</v>
      </c>
      <c r="BE33" s="110">
        <f>SUM(AY33:INDEX(AY33:BA33,IF($B$2&gt;9,$B$2-9,0)))</f>
        <v>0</v>
      </c>
      <c r="BF33" s="110">
        <f>SUM($AP33:INDEX(AP33:BA33,$B$2))</f>
        <v>528</v>
      </c>
      <c r="BG33" s="122">
        <f t="shared" si="71"/>
        <v>0.83333333333333337</v>
      </c>
      <c r="BH33" s="111">
        <f t="shared" si="71"/>
        <v>1.106060606060606</v>
      </c>
      <c r="BI33" s="111">
        <f t="shared" si="71"/>
        <v>1.0277777777777777</v>
      </c>
      <c r="BJ33" s="111">
        <f t="shared" si="71"/>
        <v>1.1401869158878504</v>
      </c>
      <c r="BK33" s="111">
        <f t="shared" si="71"/>
        <v>0.71794871794871795</v>
      </c>
      <c r="BL33" s="111">
        <f t="shared" si="71"/>
        <v>0.65492957746478875</v>
      </c>
      <c r="BM33" s="111">
        <f t="shared" si="71"/>
        <v>0</v>
      </c>
      <c r="BN33" s="111">
        <f t="shared" si="71"/>
        <v>0</v>
      </c>
      <c r="BO33" s="111">
        <f t="shared" si="71"/>
        <v>0</v>
      </c>
      <c r="BP33" s="111">
        <f t="shared" si="71"/>
        <v>0</v>
      </c>
      <c r="BQ33" s="111">
        <f t="shared" si="71"/>
        <v>0</v>
      </c>
      <c r="BR33" s="111">
        <f t="shared" si="71"/>
        <v>0</v>
      </c>
      <c r="BS33" s="111">
        <f>BB33/SUM(O33:INDEX(O33:Q33,IF($B$2&lt;3,$B$2,3)))</f>
        <v>1.0043859649122806</v>
      </c>
      <c r="BT33" s="111">
        <f>BC33/SUM(R33:INDEX(R33:T33,IF($B$2&lt;7,$B$2-3,3)))</f>
        <v>0.81693989071038253</v>
      </c>
      <c r="BU33" s="111">
        <f t="shared" si="72"/>
        <v>0</v>
      </c>
      <c r="BV33" s="111">
        <f t="shared" si="72"/>
        <v>0</v>
      </c>
      <c r="BW33" s="111">
        <f t="shared" si="73"/>
        <v>0.88888888888888884</v>
      </c>
    </row>
    <row r="34" spans="1:75" x14ac:dyDescent="0.25">
      <c r="A34" s="20" t="str">
        <f t="shared" si="74"/>
        <v># Active_by_rookie_mdrt:13+mth</v>
      </c>
      <c r="B34" t="s">
        <v>2</v>
      </c>
      <c r="C34">
        <v>2</v>
      </c>
      <c r="D34">
        <v>6</v>
      </c>
      <c r="E34">
        <v>4</v>
      </c>
      <c r="F34">
        <v>3</v>
      </c>
      <c r="G34">
        <v>15</v>
      </c>
      <c r="H34">
        <v>13</v>
      </c>
      <c r="I34">
        <v>20</v>
      </c>
      <c r="J34">
        <v>22</v>
      </c>
      <c r="K34">
        <v>52</v>
      </c>
      <c r="L34">
        <v>26</v>
      </c>
      <c r="M34">
        <v>54</v>
      </c>
      <c r="N34">
        <v>50</v>
      </c>
      <c r="O34">
        <v>30</v>
      </c>
      <c r="P34">
        <v>24</v>
      </c>
      <c r="Q34">
        <v>49</v>
      </c>
      <c r="R34">
        <v>31</v>
      </c>
      <c r="S34">
        <v>52</v>
      </c>
      <c r="T34">
        <v>69</v>
      </c>
      <c r="U34">
        <v>53</v>
      </c>
      <c r="V34">
        <v>83</v>
      </c>
      <c r="W34">
        <v>78</v>
      </c>
      <c r="X34">
        <f>[15]Actv!AD14</f>
        <v>91</v>
      </c>
      <c r="Y34">
        <f>[24]Actv!AE14</f>
        <v>80</v>
      </c>
      <c r="Z34" s="6">
        <f>[16]Actv!M36</f>
        <v>120</v>
      </c>
      <c r="AA34" s="22">
        <f>SUM(O34:INDEX(O34:Z34,$B$2))</f>
        <v>255</v>
      </c>
      <c r="AB34" s="22">
        <f t="shared" si="75"/>
        <v>103</v>
      </c>
      <c r="AC34" s="22">
        <f t="shared" si="76"/>
        <v>152</v>
      </c>
      <c r="AD34" s="22">
        <f t="shared" si="77"/>
        <v>214</v>
      </c>
      <c r="AE34" s="22">
        <f t="shared" si="78"/>
        <v>291</v>
      </c>
      <c r="AF34" s="22">
        <f>SUM(C34                                                               : INDEX(C34:N34,$B$2))</f>
        <v>43</v>
      </c>
      <c r="AG34" s="22">
        <f t="shared" si="66"/>
        <v>12</v>
      </c>
      <c r="AH34" s="22">
        <f t="shared" si="67"/>
        <v>31</v>
      </c>
      <c r="AI34" s="22">
        <f t="shared" si="68"/>
        <v>94</v>
      </c>
      <c r="AJ34" s="22">
        <f t="shared" si="69"/>
        <v>130</v>
      </c>
      <c r="AK34" s="31">
        <f t="shared" si="79"/>
        <v>4.9302325581395348</v>
      </c>
      <c r="AL34" s="31">
        <f t="shared" si="70"/>
        <v>7.5833333333333339</v>
      </c>
      <c r="AM34" s="31">
        <f t="shared" si="70"/>
        <v>3.903225806451613</v>
      </c>
      <c r="AN34" s="31">
        <f t="shared" si="70"/>
        <v>1.2765957446808511</v>
      </c>
      <c r="AO34" s="31">
        <f>AE34/SUM(L34:INDEX(L34:N34,MOD($B$2,3)))-1</f>
        <v>1.2384615384615385</v>
      </c>
      <c r="AP34" s="22">
        <f>[17]Actv!M36</f>
        <v>55</v>
      </c>
      <c r="AQ34" s="22">
        <f>[18]Actv!M36</f>
        <v>71</v>
      </c>
      <c r="AR34" s="22">
        <f>[19]Actv!M36</f>
        <v>67</v>
      </c>
      <c r="AS34" s="22">
        <f>[20]Actv!M36</f>
        <v>74</v>
      </c>
      <c r="AT34" s="22">
        <f>[21]Actv!M36</f>
        <v>63</v>
      </c>
      <c r="AU34" s="22">
        <f>[22]Actv!M36</f>
        <v>60</v>
      </c>
      <c r="AV34" s="18"/>
      <c r="AW34" s="18"/>
      <c r="AX34" s="18"/>
      <c r="AY34" s="18"/>
      <c r="AZ34" s="18"/>
      <c r="BA34" s="18"/>
      <c r="BB34" s="110">
        <f>SUM(AP34:INDEX(AP34:AR34,IF($B$2&lt;3,$B$2,3)))</f>
        <v>193</v>
      </c>
      <c r="BC34" s="110">
        <f>SUM(AS34:INDEX(AS34:AU34,IF($B$2&lt;7,$B$2-3,3)))</f>
        <v>197</v>
      </c>
      <c r="BD34" s="110">
        <f>SUM(AV34:INDEX(AV34:AX34,IF(AND($B$2&gt;6,$B$2&lt;10),$B$2-6,0)))</f>
        <v>0</v>
      </c>
      <c r="BE34" s="110">
        <f>SUM(AY34:INDEX(AY34:BA34,IF($B$2&gt;9,$B$2-9,0)))</f>
        <v>0</v>
      </c>
      <c r="BF34" s="110">
        <f>SUM($AP34:INDEX(AP34:BA34,$B$2))</f>
        <v>390</v>
      </c>
      <c r="BG34" s="122">
        <f t="shared" si="71"/>
        <v>1.8333333333333333</v>
      </c>
      <c r="BH34" s="111">
        <f t="shared" si="71"/>
        <v>2.9583333333333335</v>
      </c>
      <c r="BI34" s="111">
        <f t="shared" si="71"/>
        <v>1.3673469387755102</v>
      </c>
      <c r="BJ34" s="111">
        <f t="shared" si="71"/>
        <v>2.3870967741935485</v>
      </c>
      <c r="BK34" s="111">
        <f t="shared" si="71"/>
        <v>1.2115384615384615</v>
      </c>
      <c r="BL34" s="111">
        <f t="shared" si="71"/>
        <v>0.86956521739130432</v>
      </c>
      <c r="BM34" s="111">
        <f t="shared" si="71"/>
        <v>0</v>
      </c>
      <c r="BN34" s="111">
        <f t="shared" si="71"/>
        <v>0</v>
      </c>
      <c r="BO34" s="111">
        <f t="shared" si="71"/>
        <v>0</v>
      </c>
      <c r="BP34" s="111">
        <f t="shared" si="71"/>
        <v>0</v>
      </c>
      <c r="BQ34" s="111">
        <f t="shared" si="71"/>
        <v>0</v>
      </c>
      <c r="BR34" s="111">
        <f t="shared" si="71"/>
        <v>0</v>
      </c>
      <c r="BS34" s="111">
        <f>BB34/SUM(O34:INDEX(O34:Q34,IF($B$2&lt;3,$B$2,3)))</f>
        <v>1.8737864077669903</v>
      </c>
      <c r="BT34" s="111">
        <f>BC34/SUM(R34:INDEX(R34:T34,IF($B$2&lt;7,$B$2-3,3)))</f>
        <v>1.2960526315789473</v>
      </c>
      <c r="BU34" s="111">
        <f t="shared" si="72"/>
        <v>0</v>
      </c>
      <c r="BV34" s="111">
        <f t="shared" si="72"/>
        <v>0</v>
      </c>
      <c r="BW34" s="111">
        <f t="shared" si="73"/>
        <v>1.5294117647058822</v>
      </c>
    </row>
    <row r="35" spans="1:75" x14ac:dyDescent="0.25">
      <c r="A35" s="20" t="str">
        <f t="shared" si="74"/>
        <v># Active_by_rookie_mdrt:SA</v>
      </c>
      <c r="B35" s="135" t="s">
        <v>136</v>
      </c>
      <c r="Z35" s="6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31"/>
      <c r="AL35" s="31"/>
      <c r="AM35" s="31"/>
      <c r="AN35" s="31"/>
      <c r="AO35" s="31"/>
      <c r="AP35" s="22"/>
      <c r="AQ35" s="22">
        <f>[18]Actv!M37</f>
        <v>67</v>
      </c>
      <c r="AR35" s="22">
        <f>[19]Actv!M37</f>
        <v>45</v>
      </c>
      <c r="AS35" s="22">
        <f>[20]Actv!M37</f>
        <v>115</v>
      </c>
      <c r="AT35" s="22">
        <f>[21]Actv!M37</f>
        <v>44</v>
      </c>
      <c r="AU35" s="22">
        <f>[22]Actv!M37</f>
        <v>42</v>
      </c>
      <c r="AV35" s="18"/>
      <c r="AW35" s="18"/>
      <c r="AX35" s="18"/>
      <c r="AY35" s="18"/>
      <c r="AZ35" s="18"/>
      <c r="BA35" s="18"/>
      <c r="BB35" s="110">
        <f>SUM(AP35:INDEX(AP35:AR35,IF($B$2&lt;3,$B$2,3)))</f>
        <v>112</v>
      </c>
      <c r="BC35" s="110">
        <f>SUM(AS35:INDEX(AS35:AU35,IF($B$2&lt;7,$B$2-3,3)))</f>
        <v>201</v>
      </c>
      <c r="BD35" s="110"/>
      <c r="BE35" s="110"/>
      <c r="BF35" s="110">
        <f>SUM($AP35:INDEX(AP35:BA35,$B$2))</f>
        <v>313</v>
      </c>
      <c r="BG35" s="122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</row>
    <row r="36" spans="1:75" s="19" customFormat="1" x14ac:dyDescent="0.25">
      <c r="A36" s="20" t="str">
        <f t="shared" si="74"/>
        <v># Active_by_rookie_mdrt:Total (excl. SA)</v>
      </c>
      <c r="B36" s="1" t="s">
        <v>137</v>
      </c>
      <c r="C36" s="7">
        <f>SUM(C28:C34)</f>
        <v>262</v>
      </c>
      <c r="D36" s="7">
        <f t="shared" ref="D36:Z36" si="80">SUM(D28:D34)</f>
        <v>238</v>
      </c>
      <c r="E36" s="7">
        <f t="shared" si="80"/>
        <v>336</v>
      </c>
      <c r="F36" s="7">
        <f t="shared" si="80"/>
        <v>344</v>
      </c>
      <c r="G36" s="7">
        <f t="shared" si="80"/>
        <v>415</v>
      </c>
      <c r="H36" s="7">
        <f t="shared" si="80"/>
        <v>453</v>
      </c>
      <c r="I36" s="7">
        <f t="shared" si="80"/>
        <v>502</v>
      </c>
      <c r="J36" s="7">
        <f t="shared" si="80"/>
        <v>411</v>
      </c>
      <c r="K36" s="7">
        <f t="shared" si="80"/>
        <v>765</v>
      </c>
      <c r="L36" s="7">
        <f t="shared" si="80"/>
        <v>636</v>
      </c>
      <c r="M36" s="7">
        <f t="shared" si="80"/>
        <v>755</v>
      </c>
      <c r="N36" s="7">
        <f t="shared" si="80"/>
        <v>808</v>
      </c>
      <c r="O36" s="7">
        <f t="shared" si="80"/>
        <v>394</v>
      </c>
      <c r="P36" s="7">
        <f t="shared" si="80"/>
        <v>387</v>
      </c>
      <c r="Q36" s="7">
        <f t="shared" si="80"/>
        <v>655</v>
      </c>
      <c r="R36" s="7">
        <f t="shared" si="80"/>
        <v>553</v>
      </c>
      <c r="S36" s="7">
        <f t="shared" si="80"/>
        <v>663</v>
      </c>
      <c r="T36" s="7">
        <f t="shared" si="80"/>
        <v>1065</v>
      </c>
      <c r="U36" s="7">
        <f t="shared" si="80"/>
        <v>831</v>
      </c>
      <c r="V36" s="7">
        <f t="shared" si="80"/>
        <v>956</v>
      </c>
      <c r="W36" s="7">
        <f t="shared" si="80"/>
        <v>1203</v>
      </c>
      <c r="X36" s="7">
        <f t="shared" si="80"/>
        <v>990</v>
      </c>
      <c r="Y36" s="7">
        <f t="shared" si="80"/>
        <v>965</v>
      </c>
      <c r="Z36" s="7">
        <f t="shared" si="80"/>
        <v>1698</v>
      </c>
      <c r="AA36" s="7">
        <f>SUM(O36:INDEX(O36:Z36,$B$2))</f>
        <v>3717</v>
      </c>
      <c r="AB36" s="1">
        <f t="shared" ref="AB36:AJ36" si="81">SUM(AB28:AB34)</f>
        <v>1436</v>
      </c>
      <c r="AC36" s="1">
        <f t="shared" si="81"/>
        <v>2281</v>
      </c>
      <c r="AD36" s="1">
        <f t="shared" si="81"/>
        <v>2990</v>
      </c>
      <c r="AE36" s="1">
        <f t="shared" si="81"/>
        <v>3653</v>
      </c>
      <c r="AF36" s="7">
        <f t="shared" si="81"/>
        <v>2048</v>
      </c>
      <c r="AG36" s="7">
        <f t="shared" si="81"/>
        <v>836</v>
      </c>
      <c r="AH36" s="7">
        <f t="shared" si="81"/>
        <v>1212</v>
      </c>
      <c r="AI36" s="7">
        <f t="shared" si="81"/>
        <v>1678</v>
      </c>
      <c r="AJ36" s="7">
        <f t="shared" si="81"/>
        <v>2199</v>
      </c>
      <c r="AK36" s="32">
        <f t="shared" si="79"/>
        <v>0.81494140625</v>
      </c>
      <c r="AL36" s="32">
        <f t="shared" si="70"/>
        <v>0.71770334928229662</v>
      </c>
      <c r="AM36" s="32">
        <f t="shared" si="70"/>
        <v>0.88201320132013206</v>
      </c>
      <c r="AN36" s="32">
        <f t="shared" si="70"/>
        <v>0.78188319427890351</v>
      </c>
      <c r="AO36" s="31">
        <f>AE36/SUM(L36:INDEX(L36:N36,MOD($B$2,3)))-1</f>
        <v>0.66120964074579347</v>
      </c>
      <c r="AP36" s="7">
        <f t="shared" ref="AP36:AU36" si="82">SUM(AP28:AP34)</f>
        <v>661</v>
      </c>
      <c r="AQ36" s="7">
        <f t="shared" si="82"/>
        <v>920</v>
      </c>
      <c r="AR36" s="7">
        <f t="shared" si="82"/>
        <v>1246</v>
      </c>
      <c r="AS36" s="7">
        <f t="shared" si="82"/>
        <v>1098</v>
      </c>
      <c r="AT36" s="7">
        <f t="shared" si="82"/>
        <v>864</v>
      </c>
      <c r="AU36" s="7">
        <f t="shared" si="82"/>
        <v>1226</v>
      </c>
      <c r="AV36" s="17"/>
      <c r="AW36" s="17"/>
      <c r="AX36" s="17"/>
      <c r="AY36" s="17"/>
      <c r="AZ36" s="17"/>
      <c r="BA36" s="17"/>
      <c r="BB36" s="116">
        <f>SUM(AP36:INDEX(AP36:AR36,IF($B$2&lt;3,$B$2,3)))</f>
        <v>2827</v>
      </c>
      <c r="BC36" s="116">
        <f>SUM(AS36:INDEX(AS36:AU36,IF($B$2&lt;7,$B$2-3,3)))</f>
        <v>3188</v>
      </c>
      <c r="BD36" s="116">
        <f>SUM(AV36:INDEX(AV36:AX36,IF(AND($B$2&gt;6,$B$2&lt;10),$B$2-6,0)))</f>
        <v>0</v>
      </c>
      <c r="BE36" s="116">
        <f>SUM(AY36:INDEX(AY36:BA36,IF($B$2&gt;9,$B$2-9,0)))</f>
        <v>0</v>
      </c>
      <c r="BF36" s="116">
        <f>SUM($AP36:INDEX(AP36:BA36,$B$2))</f>
        <v>6015</v>
      </c>
      <c r="BG36" s="123">
        <f t="shared" si="71"/>
        <v>1.6776649746192893</v>
      </c>
      <c r="BH36" s="118">
        <f t="shared" si="71"/>
        <v>2.3772609819121446</v>
      </c>
      <c r="BI36" s="118">
        <f t="shared" si="71"/>
        <v>1.9022900763358779</v>
      </c>
      <c r="BJ36" s="118">
        <f t="shared" si="71"/>
        <v>1.9855334538878842</v>
      </c>
      <c r="BK36" s="118">
        <f t="shared" si="71"/>
        <v>1.3031674208144797</v>
      </c>
      <c r="BL36" s="118">
        <f t="shared" si="71"/>
        <v>1.1511737089201879</v>
      </c>
      <c r="BM36" s="118">
        <f t="shared" si="71"/>
        <v>0</v>
      </c>
      <c r="BN36" s="118">
        <f t="shared" si="71"/>
        <v>0</v>
      </c>
      <c r="BO36" s="118">
        <f t="shared" si="71"/>
        <v>0</v>
      </c>
      <c r="BP36" s="118">
        <f t="shared" si="71"/>
        <v>0</v>
      </c>
      <c r="BQ36" s="118">
        <f t="shared" si="71"/>
        <v>0</v>
      </c>
      <c r="BR36" s="118">
        <f t="shared" si="71"/>
        <v>0</v>
      </c>
      <c r="BS36" s="118">
        <f>BB36/SUM(O36:INDEX(O36:Q36,IF($B$2&lt;3,$B$2,3)))</f>
        <v>1.9686629526462396</v>
      </c>
      <c r="BT36" s="118">
        <f>BC36/SUM(R36:INDEX(R36:T36,IF($B$2&lt;7,$B$2-3,3)))</f>
        <v>1.3976326172731259</v>
      </c>
      <c r="BU36" s="118">
        <f t="shared" si="72"/>
        <v>0</v>
      </c>
      <c r="BV36" s="118">
        <f t="shared" si="72"/>
        <v>0</v>
      </c>
      <c r="BW36" s="118">
        <f t="shared" si="73"/>
        <v>1.6182405165456013</v>
      </c>
    </row>
    <row r="37" spans="1:75" x14ac:dyDescent="0.25">
      <c r="A37" s="20" t="s">
        <v>161</v>
      </c>
      <c r="C37">
        <f>SUM(C28:C35)</f>
        <v>262</v>
      </c>
      <c r="D37">
        <f t="shared" ref="D37:Z37" si="83">SUM(D28:D35)</f>
        <v>238</v>
      </c>
      <c r="E37">
        <f t="shared" si="83"/>
        <v>336</v>
      </c>
      <c r="F37">
        <f t="shared" si="83"/>
        <v>344</v>
      </c>
      <c r="G37">
        <f t="shared" si="83"/>
        <v>415</v>
      </c>
      <c r="H37">
        <f t="shared" si="83"/>
        <v>453</v>
      </c>
      <c r="I37">
        <f t="shared" si="83"/>
        <v>502</v>
      </c>
      <c r="J37">
        <f t="shared" si="83"/>
        <v>411</v>
      </c>
      <c r="K37">
        <f t="shared" si="83"/>
        <v>765</v>
      </c>
      <c r="L37">
        <f t="shared" si="83"/>
        <v>636</v>
      </c>
      <c r="M37">
        <f t="shared" si="83"/>
        <v>755</v>
      </c>
      <c r="N37">
        <f t="shared" si="83"/>
        <v>808</v>
      </c>
      <c r="O37">
        <f>SUM(O28:O35)</f>
        <v>394</v>
      </c>
      <c r="P37">
        <f t="shared" si="83"/>
        <v>387</v>
      </c>
      <c r="Q37">
        <f t="shared" si="83"/>
        <v>655</v>
      </c>
      <c r="R37">
        <f t="shared" si="83"/>
        <v>553</v>
      </c>
      <c r="S37">
        <f t="shared" si="83"/>
        <v>663</v>
      </c>
      <c r="T37">
        <f t="shared" si="83"/>
        <v>1065</v>
      </c>
      <c r="U37">
        <f t="shared" si="83"/>
        <v>831</v>
      </c>
      <c r="V37">
        <f t="shared" si="83"/>
        <v>956</v>
      </c>
      <c r="W37">
        <f t="shared" si="83"/>
        <v>1203</v>
      </c>
      <c r="X37">
        <f t="shared" si="83"/>
        <v>990</v>
      </c>
      <c r="Y37">
        <f t="shared" si="83"/>
        <v>965</v>
      </c>
      <c r="Z37">
        <f t="shared" si="83"/>
        <v>1698</v>
      </c>
      <c r="AA37" s="22">
        <f>SUM(AA28:AA35)</f>
        <v>3717</v>
      </c>
      <c r="AB37" s="22">
        <f t="shared" ref="AB37:AJ37" si="84">SUM(AB28:AB35)</f>
        <v>1436</v>
      </c>
      <c r="AC37" s="22">
        <f t="shared" si="84"/>
        <v>2281</v>
      </c>
      <c r="AD37" s="22">
        <f t="shared" si="84"/>
        <v>2990</v>
      </c>
      <c r="AE37" s="22">
        <f t="shared" si="84"/>
        <v>3653</v>
      </c>
      <c r="AF37" s="22">
        <f t="shared" si="84"/>
        <v>2048</v>
      </c>
      <c r="AG37" s="22">
        <f t="shared" si="84"/>
        <v>836</v>
      </c>
      <c r="AH37" s="22">
        <f t="shared" si="84"/>
        <v>1212</v>
      </c>
      <c r="AI37" s="22">
        <f t="shared" si="84"/>
        <v>1678</v>
      </c>
      <c r="AJ37" s="22">
        <f t="shared" si="84"/>
        <v>2199</v>
      </c>
      <c r="AK37" s="32">
        <f t="shared" si="79"/>
        <v>0.81494140625</v>
      </c>
      <c r="AL37" s="32">
        <f t="shared" si="70"/>
        <v>0.71770334928229662</v>
      </c>
      <c r="AM37" s="32">
        <f t="shared" si="70"/>
        <v>0.88201320132013206</v>
      </c>
      <c r="AN37" s="32">
        <f t="shared" si="70"/>
        <v>0.78188319427890351</v>
      </c>
      <c r="AO37" s="31">
        <f>AE37/SUM(L37:INDEX(L37:N37,MOD($B$2,3)))-1</f>
        <v>0.66120964074579347</v>
      </c>
      <c r="AP37" s="22">
        <f>SUM(AP28:AP35)</f>
        <v>661</v>
      </c>
      <c r="AQ37" s="22">
        <f t="shared" ref="AQ37:AU37" si="85">SUM(AQ28:AQ35)</f>
        <v>987</v>
      </c>
      <c r="AR37" s="22">
        <f t="shared" si="85"/>
        <v>1291</v>
      </c>
      <c r="AS37" s="22">
        <f t="shared" si="85"/>
        <v>1213</v>
      </c>
      <c r="AT37" s="22">
        <f t="shared" si="85"/>
        <v>908</v>
      </c>
      <c r="AU37" s="22">
        <f>SUM(AU28:AU35)</f>
        <v>1268</v>
      </c>
      <c r="AV37" s="18"/>
      <c r="AW37" s="18"/>
      <c r="AX37" s="18"/>
      <c r="AY37" s="18"/>
      <c r="AZ37" s="18"/>
      <c r="BA37" s="18"/>
      <c r="BB37" s="110">
        <f>SUM(BB28:BB35)</f>
        <v>2939</v>
      </c>
      <c r="BC37" s="110">
        <f>SUM(BC28:BC35)</f>
        <v>3389</v>
      </c>
      <c r="BD37" s="110">
        <f t="shared" ref="BD37:BF37" si="86">SUM(BD28:BD35)</f>
        <v>0</v>
      </c>
      <c r="BE37" s="110">
        <f t="shared" si="86"/>
        <v>0</v>
      </c>
      <c r="BF37" s="110">
        <f t="shared" si="86"/>
        <v>6328</v>
      </c>
      <c r="BG37" s="123">
        <f t="shared" ref="BG37" si="87">AP37/O37</f>
        <v>1.6776649746192893</v>
      </c>
      <c r="BH37" s="118">
        <f t="shared" ref="BH37" si="88">AQ37/P37</f>
        <v>2.5503875968992249</v>
      </c>
      <c r="BI37" s="118">
        <f t="shared" ref="BI37" si="89">AR37/Q37</f>
        <v>1.9709923664122138</v>
      </c>
      <c r="BJ37" s="118">
        <f t="shared" ref="BJ37" si="90">AS37/R37</f>
        <v>2.1934900542495481</v>
      </c>
      <c r="BK37" s="118">
        <f t="shared" ref="BK37" si="91">AT37/S37</f>
        <v>1.3695324283559578</v>
      </c>
      <c r="BL37" s="118">
        <f t="shared" ref="BL37" si="92">AU37/T37</f>
        <v>1.1906103286384977</v>
      </c>
      <c r="BM37" s="18"/>
      <c r="BN37" s="18"/>
      <c r="BO37" s="18"/>
      <c r="BP37" s="18"/>
      <c r="BQ37" s="18"/>
      <c r="BR37" s="18"/>
      <c r="BS37" s="118">
        <f>BB37/SUM(O37:INDEX(O37:Q37,IF($B$2&lt;3,$B$2,3)))</f>
        <v>2.0466573816155988</v>
      </c>
      <c r="BT37" s="118">
        <f>BC37/SUM(R37:INDEX(R37:T37,IF($B$2&lt;7,$B$2-3,3)))</f>
        <v>1.485751863217887</v>
      </c>
      <c r="BU37" s="18"/>
      <c r="BV37" s="18"/>
      <c r="BW37" s="118">
        <f t="shared" si="73"/>
        <v>1.7024482109227872</v>
      </c>
    </row>
    <row r="38" spans="1:75" x14ac:dyDescent="0.25"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24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</row>
    <row r="39" spans="1:75" s="19" customFormat="1" x14ac:dyDescent="0.25">
      <c r="A39" s="20"/>
      <c r="B39" s="2" t="s">
        <v>11</v>
      </c>
      <c r="C39" s="3">
        <f t="shared" ref="C39:Z39" si="93">C15</f>
        <v>42005</v>
      </c>
      <c r="D39" s="3">
        <f t="shared" si="93"/>
        <v>42036</v>
      </c>
      <c r="E39" s="3">
        <f t="shared" si="93"/>
        <v>42064</v>
      </c>
      <c r="F39" s="3">
        <f t="shared" si="93"/>
        <v>42095</v>
      </c>
      <c r="G39" s="3">
        <f t="shared" si="93"/>
        <v>42125</v>
      </c>
      <c r="H39" s="3">
        <f t="shared" si="93"/>
        <v>42156</v>
      </c>
      <c r="I39" s="3">
        <f t="shared" si="93"/>
        <v>42186</v>
      </c>
      <c r="J39" s="3">
        <f t="shared" si="93"/>
        <v>42217</v>
      </c>
      <c r="K39" s="3">
        <f t="shared" si="93"/>
        <v>42248</v>
      </c>
      <c r="L39" s="3">
        <f t="shared" si="93"/>
        <v>42278</v>
      </c>
      <c r="M39" s="3">
        <f t="shared" si="93"/>
        <v>42309</v>
      </c>
      <c r="N39" s="3">
        <f t="shared" si="93"/>
        <v>42339</v>
      </c>
      <c r="O39" s="3">
        <f t="shared" si="93"/>
        <v>42370</v>
      </c>
      <c r="P39" s="3">
        <f t="shared" si="93"/>
        <v>42401</v>
      </c>
      <c r="Q39" s="3">
        <f t="shared" si="93"/>
        <v>42430</v>
      </c>
      <c r="R39" s="3">
        <f t="shared" si="93"/>
        <v>42461</v>
      </c>
      <c r="S39" s="3">
        <f t="shared" si="93"/>
        <v>42491</v>
      </c>
      <c r="T39" s="3">
        <f t="shared" si="93"/>
        <v>42522</v>
      </c>
      <c r="U39" s="3">
        <f t="shared" si="93"/>
        <v>42552</v>
      </c>
      <c r="V39" s="3">
        <f t="shared" si="93"/>
        <v>42583</v>
      </c>
      <c r="W39" s="3">
        <f t="shared" si="93"/>
        <v>42614</v>
      </c>
      <c r="X39" s="3">
        <f t="shared" si="93"/>
        <v>42644</v>
      </c>
      <c r="Y39" s="3">
        <f t="shared" si="93"/>
        <v>42675</v>
      </c>
      <c r="Z39" s="3">
        <f t="shared" si="93"/>
        <v>42705</v>
      </c>
      <c r="AA39" s="29" t="str">
        <f>AA27</f>
        <v>YTD 6/16</v>
      </c>
      <c r="AB39" s="29" t="s">
        <v>19</v>
      </c>
      <c r="AC39" s="29" t="s">
        <v>20</v>
      </c>
      <c r="AD39" s="29" t="s">
        <v>21</v>
      </c>
      <c r="AE39" s="29" t="s">
        <v>22</v>
      </c>
      <c r="AF39" s="26" t="str">
        <f t="shared" ref="AF39:AJ39" si="94">AF15</f>
        <v>YTD 6/15</v>
      </c>
      <c r="AG39" s="26" t="str">
        <f t="shared" si="94"/>
        <v>Q1 '15</v>
      </c>
      <c r="AH39" s="26" t="str">
        <f t="shared" si="94"/>
        <v>Q2 '15</v>
      </c>
      <c r="AI39" s="26" t="str">
        <f t="shared" si="94"/>
        <v>Q3 '15</v>
      </c>
      <c r="AJ39" s="26" t="str">
        <f t="shared" si="94"/>
        <v>Q4 '15</v>
      </c>
      <c r="AK39" s="30" t="s">
        <v>27</v>
      </c>
      <c r="AL39" s="30" t="s">
        <v>29</v>
      </c>
      <c r="AM39" s="30" t="s">
        <v>30</v>
      </c>
      <c r="AN39" s="30" t="s">
        <v>31</v>
      </c>
      <c r="AO39" s="30" t="s">
        <v>32</v>
      </c>
      <c r="AP39" s="108">
        <v>42736</v>
      </c>
      <c r="AQ39" s="108">
        <v>42767</v>
      </c>
      <c r="AR39" s="108">
        <v>42795</v>
      </c>
      <c r="AS39" s="108">
        <v>42826</v>
      </c>
      <c r="AT39" s="108">
        <v>42856</v>
      </c>
      <c r="AU39" s="108">
        <v>42887</v>
      </c>
      <c r="AV39" s="108">
        <v>42917</v>
      </c>
      <c r="AW39" s="108">
        <v>42948</v>
      </c>
      <c r="AX39" s="108">
        <v>42979</v>
      </c>
      <c r="AY39" s="108">
        <v>43009</v>
      </c>
      <c r="AZ39" s="108">
        <v>43040</v>
      </c>
      <c r="BA39" s="108">
        <v>43070</v>
      </c>
      <c r="BB39" s="29" t="s">
        <v>123</v>
      </c>
      <c r="BC39" s="29" t="s">
        <v>124</v>
      </c>
      <c r="BD39" s="29" t="s">
        <v>125</v>
      </c>
      <c r="BE39" s="29" t="s">
        <v>126</v>
      </c>
      <c r="BF39" s="29" t="str">
        <f>$BF$3</f>
        <v>YTD 6/17</v>
      </c>
      <c r="BG39" s="121">
        <v>42736</v>
      </c>
      <c r="BH39" s="108">
        <v>42767</v>
      </c>
      <c r="BI39" s="108">
        <v>42795</v>
      </c>
      <c r="BJ39" s="108">
        <v>42826</v>
      </c>
      <c r="BK39" s="108">
        <v>42856</v>
      </c>
      <c r="BL39" s="108">
        <v>42887</v>
      </c>
      <c r="BM39" s="108">
        <v>42917</v>
      </c>
      <c r="BN39" s="108">
        <v>42948</v>
      </c>
      <c r="BO39" s="108">
        <v>42979</v>
      </c>
      <c r="BP39" s="108">
        <v>43009</v>
      </c>
      <c r="BQ39" s="108">
        <v>43040</v>
      </c>
      <c r="BR39" s="108">
        <v>43070</v>
      </c>
      <c r="BS39" s="29" t="s">
        <v>127</v>
      </c>
      <c r="BT39" s="29" t="s">
        <v>128</v>
      </c>
      <c r="BU39" s="29" t="s">
        <v>96</v>
      </c>
      <c r="BV39" s="29" t="s">
        <v>129</v>
      </c>
      <c r="BW39" s="112" t="s">
        <v>130</v>
      </c>
    </row>
    <row r="40" spans="1:75" x14ac:dyDescent="0.25">
      <c r="A40" s="20" t="str">
        <f>$B$39&amp;"_by_rookie_mdrt:"&amp;B40</f>
        <v>Activity Ratio_by_rookie_mdrt:MDRT</v>
      </c>
      <c r="B40" t="s">
        <v>4</v>
      </c>
      <c r="C40" s="8">
        <f t="shared" ref="C40:C46" si="95">IFERROR(C28/C16,"")</f>
        <v>0.61111111111111116</v>
      </c>
      <c r="D40" s="8">
        <f t="shared" ref="D40:N40" si="96">IFERROR(D28/D16,"")</f>
        <v>0.27777777777777779</v>
      </c>
      <c r="E40" s="8">
        <f t="shared" si="96"/>
        <v>0.55000000000000004</v>
      </c>
      <c r="F40" s="8">
        <f t="shared" si="96"/>
        <v>0.55000000000000004</v>
      </c>
      <c r="G40" s="8">
        <f t="shared" si="96"/>
        <v>0.84210526315789469</v>
      </c>
      <c r="H40" s="8">
        <f t="shared" si="96"/>
        <v>0.72222222222222221</v>
      </c>
      <c r="I40" s="8">
        <f t="shared" si="96"/>
        <v>0.60869565217391308</v>
      </c>
      <c r="J40" s="8">
        <f t="shared" si="96"/>
        <v>0.56521739130434778</v>
      </c>
      <c r="K40" s="8">
        <f t="shared" si="96"/>
        <v>0.70833333333333337</v>
      </c>
      <c r="L40" s="8">
        <f t="shared" si="96"/>
        <v>0.79166666666666663</v>
      </c>
      <c r="M40" s="8">
        <f t="shared" si="96"/>
        <v>0.52173913043478259</v>
      </c>
      <c r="N40" s="8">
        <f t="shared" si="96"/>
        <v>0.6</v>
      </c>
      <c r="O40" s="8">
        <f t="shared" ref="O40:O46" si="97">O28*2/SUM(N16:O16)</f>
        <v>0.38709677419354838</v>
      </c>
      <c r="P40" s="8">
        <f t="shared" ref="P40:Z40" si="98">P28*2/SUM(O16:P16)</f>
        <v>0.21917808219178081</v>
      </c>
      <c r="Q40" s="8">
        <f t="shared" si="98"/>
        <v>0.49315068493150682</v>
      </c>
      <c r="R40" s="8">
        <f t="shared" si="98"/>
        <v>0.35616438356164382</v>
      </c>
      <c r="S40" s="8">
        <f t="shared" si="98"/>
        <v>0.38235294117647056</v>
      </c>
      <c r="T40" s="8">
        <f t="shared" si="98"/>
        <v>0.4838709677419355</v>
      </c>
      <c r="U40" s="8">
        <f t="shared" si="98"/>
        <v>0.50847457627118642</v>
      </c>
      <c r="V40" s="8">
        <f t="shared" si="98"/>
        <v>0.43636363636363634</v>
      </c>
      <c r="W40" s="8">
        <f t="shared" si="98"/>
        <v>0.5</v>
      </c>
      <c r="X40" s="8">
        <f t="shared" si="98"/>
        <v>0.42307692307692307</v>
      </c>
      <c r="Y40" s="8">
        <f t="shared" si="98"/>
        <v>0.43137254901960786</v>
      </c>
      <c r="Z40" s="8">
        <f t="shared" si="98"/>
        <v>0.55319148936170215</v>
      </c>
      <c r="AA40" s="139">
        <f>2*SUM(O28:INDEX(O28:Z28,$B$2))/(SUM(O16:INDEX(O16:Z16,$B$2))*2+N16-INDEX(O16:Z16,$B$2))</f>
        <v>0.38442822384428221</v>
      </c>
      <c r="AB40" s="8">
        <f>AVERAGE(O40:Q40)</f>
        <v>0.36647518043894528</v>
      </c>
      <c r="AC40" s="8">
        <f>2*SUM(R28:INDEX(R28:T28,$C$2))/(Q16+SUM(R16:INDEX(R16:T16,$C$2))*2-INDEX(R16:T16,$C$2))</f>
        <v>0.4039408866995074</v>
      </c>
      <c r="AD40" s="8">
        <f t="shared" ref="AD40:AD48" si="99">IFERROR(AVERAGE(U40:W40),"")</f>
        <v>0.48161273754494088</v>
      </c>
      <c r="AE40" s="8">
        <f t="shared" ref="AE40:AE48" si="100">IFERROR(AVERAGE(X40:Z40),"")</f>
        <v>0.4692136538194111</v>
      </c>
      <c r="AF40" s="8">
        <f>AVERAGE(C40:INDEX(C40:N40,$B$2))</f>
        <v>0.59220272904483429</v>
      </c>
      <c r="AG40" s="8">
        <f>AVERAGE(C40:E40)</f>
        <v>0.47962962962962968</v>
      </c>
      <c r="AH40" s="8">
        <f>AVERAGE(F40:H40)</f>
        <v>0.70477582846003894</v>
      </c>
      <c r="AI40" s="8">
        <f>AVERAGE(I40:K40)</f>
        <v>0.62741545893719808</v>
      </c>
      <c r="AJ40" s="8">
        <f>AVERAGE(L40:N40)</f>
        <v>0.63780193236714977</v>
      </c>
      <c r="AK40" s="31">
        <f>AA40/AF40-1</f>
        <v>-0.35085030009178153</v>
      </c>
      <c r="AL40" s="31">
        <f t="shared" ref="AL40:AO48" si="101">AB40/AG40-1</f>
        <v>-0.23592047321609877</v>
      </c>
      <c r="AM40" s="31">
        <f t="shared" si="101"/>
        <v>-0.42685195719306512</v>
      </c>
      <c r="AN40" s="31">
        <f t="shared" si="101"/>
        <v>-0.23238624314300083</v>
      </c>
      <c r="AO40" s="31">
        <f t="shared" si="101"/>
        <v>-0.26432701124318803</v>
      </c>
      <c r="AP40" s="8">
        <f t="shared" ref="AP40:AP46" si="102">IFERROR(AP28/AVERAGE(Z16,AP16),"")</f>
        <v>0.74285714285714288</v>
      </c>
      <c r="AQ40" s="8">
        <f>IFERROR(AQ28/AVERAGE(AP16,AQ16),"")</f>
        <v>0.72916666666666663</v>
      </c>
      <c r="AR40" s="8">
        <f>IFERROR(AR28/AVERAGE(AQ16,AR16),"")</f>
        <v>0.6875</v>
      </c>
      <c r="AS40" s="8">
        <f>IFERROR(AS28/AVERAGE(AR16,AS16),"")</f>
        <v>0.75789473684210529</v>
      </c>
      <c r="AT40" s="8">
        <f>IFERROR(AT28/AVERAGE(AS16,AT16),"")</f>
        <v>0.66666666666666663</v>
      </c>
      <c r="AU40" s="8">
        <f>IFERROR(AU28/AVERAGE(AT16,AU16),"")</f>
        <v>0.66666666666666663</v>
      </c>
      <c r="AV40" s="18"/>
      <c r="AW40" s="18"/>
      <c r="AX40" s="18"/>
      <c r="AY40" s="18"/>
      <c r="AZ40" s="18"/>
      <c r="BA40" s="18"/>
      <c r="BB40" s="8">
        <f t="shared" ref="BB40:BB42" si="103">IFERROR(BB28/(AVERAGE(Z16,AP16)+AVERAGE(AP16,AQ16)+AVERAGE(AR16,AQ16)),"")</f>
        <v>0.71755725190839692</v>
      </c>
      <c r="BC40" s="8">
        <f>IFERROR(BC28*2/(AR16+2*SUM(AS16:INDEX(AS16:AU16,$C$2))-INDEX(AS16:AU16,$C$2)),"")</f>
        <v>0.697508896797153</v>
      </c>
      <c r="BD40" s="18"/>
      <c r="BE40" s="18"/>
      <c r="BF40" s="8">
        <f>2*SUM(AP28:INDEX(AP28:BA28,$B$2))/(SUM(AP16:INDEX(AP16:BA16,$B$2))*2+Z16-INDEX(AP16:BA16,$B$2))</f>
        <v>0.70718232044198892</v>
      </c>
      <c r="BG40" s="122">
        <f t="shared" ref="BG40:BH48" si="104">AP40/O40</f>
        <v>1.9190476190476191</v>
      </c>
      <c r="BH40" s="111">
        <f t="shared" si="104"/>
        <v>3.3268229166666665</v>
      </c>
      <c r="BI40" s="111">
        <f t="shared" ref="BI40:BI46" si="105">AR40/Q40</f>
        <v>1.3940972222222223</v>
      </c>
      <c r="BJ40" s="111">
        <f t="shared" ref="BJ40:BJ46" si="106">AS40/R40</f>
        <v>2.1279352226720651</v>
      </c>
      <c r="BK40" s="111">
        <f t="shared" ref="BK40:BK46" si="107">AT40/S40</f>
        <v>1.7435897435897436</v>
      </c>
      <c r="BL40" s="111">
        <f t="shared" ref="BL40:BL46" si="108">AU40/T40</f>
        <v>1.3777777777777778</v>
      </c>
      <c r="BM40" s="111"/>
      <c r="BN40" s="111"/>
      <c r="BO40" s="111"/>
      <c r="BP40" s="111"/>
      <c r="BQ40" s="111"/>
      <c r="BR40" s="111"/>
      <c r="BS40" s="111">
        <f>BB40/((O28+P28+Q28)/(SUM(N16,O16,O16,P16,P16,Q16)/2))</f>
        <v>1.9638408999598234</v>
      </c>
      <c r="BT40" s="111">
        <f t="shared" ref="BT40:BV48" si="109">BC40/AC40</f>
        <v>1.7267598298758788</v>
      </c>
      <c r="BU40" s="111">
        <f t="shared" si="109"/>
        <v>0</v>
      </c>
      <c r="BV40" s="111">
        <f t="shared" si="109"/>
        <v>0</v>
      </c>
      <c r="BW40" s="111">
        <f t="shared" ref="BW40:BW48" si="110">BF40/AA40</f>
        <v>1.8395692006434017</v>
      </c>
    </row>
    <row r="41" spans="1:75" x14ac:dyDescent="0.25">
      <c r="A41" s="20" t="str">
        <f t="shared" ref="A41:A48" si="111">$B$39&amp;"_by_rookie_mdrt:"&amp;B41</f>
        <v>Activity Ratio_by_rookie_mdrt:Rookie in month</v>
      </c>
      <c r="B41" t="s">
        <v>5</v>
      </c>
      <c r="C41" s="8">
        <f t="shared" si="95"/>
        <v>0.35159817351598172</v>
      </c>
      <c r="D41" s="8">
        <f t="shared" ref="D41:N41" si="112">IFERROR(D29/D17,"")</f>
        <v>0.36363636363636365</v>
      </c>
      <c r="E41" s="8">
        <f t="shared" si="112"/>
        <v>0.34649122807017546</v>
      </c>
      <c r="F41" s="8">
        <f t="shared" si="112"/>
        <v>0.32258064516129031</v>
      </c>
      <c r="G41" s="8">
        <f t="shared" si="112"/>
        <v>0.34538152610441769</v>
      </c>
      <c r="H41" s="8">
        <f t="shared" si="112"/>
        <v>0.3983739837398374</v>
      </c>
      <c r="I41" s="8">
        <f t="shared" si="112"/>
        <v>0.54646840148698883</v>
      </c>
      <c r="J41" s="8">
        <f t="shared" si="112"/>
        <v>0.37931034482758619</v>
      </c>
      <c r="K41" s="8">
        <f t="shared" si="112"/>
        <v>0.54285714285714282</v>
      </c>
      <c r="L41" s="8">
        <f t="shared" si="112"/>
        <v>0.46953405017921146</v>
      </c>
      <c r="M41" s="8">
        <f t="shared" si="112"/>
        <v>0.51821862348178138</v>
      </c>
      <c r="N41" s="8">
        <f t="shared" si="112"/>
        <v>0.46802325581395349</v>
      </c>
      <c r="O41" s="8">
        <f t="shared" si="97"/>
        <v>0.19246861924686193</v>
      </c>
      <c r="P41" s="8">
        <f t="shared" ref="P41:Z41" si="113">P29*2/SUM(O17:P17)</f>
        <v>0.3125</v>
      </c>
      <c r="Q41" s="8">
        <f t="shared" si="113"/>
        <v>0.77113402061855674</v>
      </c>
      <c r="R41" s="8">
        <f t="shared" si="113"/>
        <v>0.4985754985754986</v>
      </c>
      <c r="S41" s="8">
        <f t="shared" si="113"/>
        <v>0.51487414187643021</v>
      </c>
      <c r="T41" s="8">
        <f t="shared" si="113"/>
        <v>0.60526315789473684</v>
      </c>
      <c r="U41" s="8">
        <f t="shared" si="113"/>
        <v>0.33633633633633636</v>
      </c>
      <c r="V41" s="8">
        <f t="shared" si="113"/>
        <v>0.44712182061579653</v>
      </c>
      <c r="W41" s="8">
        <f t="shared" si="113"/>
        <v>0.48772130211307824</v>
      </c>
      <c r="X41" s="8">
        <f t="shared" si="113"/>
        <v>0.37953795379537952</v>
      </c>
      <c r="Y41" s="8">
        <f t="shared" si="113"/>
        <v>0.30837004405286345</v>
      </c>
      <c r="Z41" s="8">
        <f t="shared" si="113"/>
        <v>0.58508044856167718</v>
      </c>
      <c r="AA41" s="139">
        <f>2*SUM(O29:INDEX(O29:Z29,$B$2))/(SUM(O17:INDEX(O17:Z17,$B$2))*2+N17-INDEX(O17:Z17,$B$2))</f>
        <v>0.52514484356894553</v>
      </c>
      <c r="AB41" s="8">
        <f t="shared" ref="AB41:AB48" si="114">AVERAGE(O41:Q41)</f>
        <v>0.42536754662180626</v>
      </c>
      <c r="AC41" s="8">
        <f>2*SUM(R29:INDEX(R29:T29,$C$2))/(Q17+SUM(R17:INDEX(R17:T17,$C$2))*2-INDEX(R17:T17,$C$2))</f>
        <v>0.55555555555555558</v>
      </c>
      <c r="AD41" s="8">
        <f t="shared" si="99"/>
        <v>0.42372648635507032</v>
      </c>
      <c r="AE41" s="8">
        <f t="shared" si="100"/>
        <v>0.42432948213664007</v>
      </c>
      <c r="AF41" s="8">
        <f>AVERAGE(C41:INDEX(C41:N41,$B$2))</f>
        <v>0.35467698670467773</v>
      </c>
      <c r="AG41" s="8">
        <f t="shared" ref="AG41:AG48" si="115">AVERAGE(C41:E41)</f>
        <v>0.353908588407507</v>
      </c>
      <c r="AH41" s="8">
        <f t="shared" ref="AH41:AH48" si="116">AVERAGE(F41:H41)</f>
        <v>0.35544538500184847</v>
      </c>
      <c r="AI41" s="8">
        <f t="shared" ref="AI41:AI48" si="117">AVERAGE(I41:K41)</f>
        <v>0.48954529639057265</v>
      </c>
      <c r="AJ41" s="8">
        <f t="shared" ref="AJ41:AJ48" si="118">AVERAGE(L41:N41)</f>
        <v>0.48525864315831546</v>
      </c>
      <c r="AK41" s="31">
        <f t="shared" ref="AK41:AK48" si="119">AA41/AF41-1</f>
        <v>0.48062846830885042</v>
      </c>
      <c r="AL41" s="31">
        <f t="shared" si="101"/>
        <v>0.20191360298953254</v>
      </c>
      <c r="AM41" s="31">
        <f t="shared" si="101"/>
        <v>0.56298429800309946</v>
      </c>
      <c r="AN41" s="31">
        <f t="shared" si="101"/>
        <v>-0.13444886616373553</v>
      </c>
      <c r="AO41" s="31">
        <f t="shared" si="101"/>
        <v>-0.12556017678555242</v>
      </c>
      <c r="AP41" s="8">
        <f t="shared" si="102"/>
        <v>0.1573816155988858</v>
      </c>
      <c r="AQ41" s="8">
        <f t="shared" ref="AQ41:AU47" si="120">IFERROR(AQ29/AVERAGE(AP17,AQ17),"")</f>
        <v>0.41176470588235292</v>
      </c>
      <c r="AR41" s="8">
        <f t="shared" si="120"/>
        <v>0.58908612754766598</v>
      </c>
      <c r="AS41" s="8">
        <f t="shared" si="120"/>
        <v>0.4212624584717608</v>
      </c>
      <c r="AT41" s="8">
        <f t="shared" si="120"/>
        <v>0.44462409054163299</v>
      </c>
      <c r="AU41" s="8">
        <f t="shared" si="120"/>
        <v>0.74354923644023174</v>
      </c>
      <c r="AV41" s="18"/>
      <c r="AW41" s="18"/>
      <c r="AX41" s="18"/>
      <c r="AY41" s="18"/>
      <c r="AZ41" s="18"/>
      <c r="BA41" s="18"/>
      <c r="BB41" s="8">
        <f t="shared" si="103"/>
        <v>0.38752219122495563</v>
      </c>
      <c r="BC41" s="8">
        <f>IFERROR(BC29*2/(AR17+2*SUM(AS17:INDEX(AS17:AU17,$C$2))-INDEX(AS17:AU17,$C$2)),"")</f>
        <v>0.55936220642102996</v>
      </c>
      <c r="BD41" s="18"/>
      <c r="BE41" s="18"/>
      <c r="BF41" s="8">
        <f>2*SUM(AP29:INDEX(AP29:BA29,$B$2))/(SUM(AP17:INDEX(AP17:BA17,$B$2))*2+Z17-INDEX(AP17:BA17,$B$2))</f>
        <v>0.48042870456663561</v>
      </c>
      <c r="BG41" s="122">
        <f t="shared" si="104"/>
        <v>0.817700133220298</v>
      </c>
      <c r="BH41" s="111">
        <f t="shared" si="104"/>
        <v>1.3176470588235294</v>
      </c>
      <c r="BI41" s="111">
        <f t="shared" si="105"/>
        <v>0.76392184989470047</v>
      </c>
      <c r="BJ41" s="111">
        <f t="shared" si="106"/>
        <v>0.84493213099193165</v>
      </c>
      <c r="BK41" s="111">
        <f t="shared" si="107"/>
        <v>0.86355878918530493</v>
      </c>
      <c r="BL41" s="111">
        <f t="shared" si="108"/>
        <v>1.228472651509948</v>
      </c>
      <c r="BM41" s="111"/>
      <c r="BN41" s="111"/>
      <c r="BO41" s="111"/>
      <c r="BP41" s="111"/>
      <c r="BQ41" s="111"/>
      <c r="BR41" s="111"/>
      <c r="BS41" s="111">
        <f t="shared" ref="BS41:BS46" si="121">BB41/((O29+P29+Q29)/(SUM(N17,O17,O17,P17,P17,Q17)/2))</f>
        <v>0.86518232802787709</v>
      </c>
      <c r="BT41" s="111">
        <f t="shared" si="109"/>
        <v>1.0068519715578539</v>
      </c>
      <c r="BU41" s="111">
        <f t="shared" si="109"/>
        <v>0</v>
      </c>
      <c r="BV41" s="111">
        <f t="shared" si="109"/>
        <v>0</v>
      </c>
      <c r="BW41" s="111">
        <f t="shared" si="110"/>
        <v>0.91484989417697826</v>
      </c>
    </row>
    <row r="42" spans="1:75" x14ac:dyDescent="0.25">
      <c r="A42" s="20" t="str">
        <f t="shared" si="111"/>
        <v>Activity Ratio_by_rookie_mdrt:Rookie last month</v>
      </c>
      <c r="B42" t="s">
        <v>6</v>
      </c>
      <c r="C42" s="8">
        <f t="shared" si="95"/>
        <v>0.27058823529411763</v>
      </c>
      <c r="D42" s="8">
        <f t="shared" ref="D42:N42" si="122">IFERROR(D30/D18,"")</f>
        <v>0.29357798165137616</v>
      </c>
      <c r="E42" s="8">
        <f t="shared" si="122"/>
        <v>0.35714285714285715</v>
      </c>
      <c r="F42" s="8">
        <f t="shared" si="122"/>
        <v>0.30088495575221241</v>
      </c>
      <c r="G42" s="8">
        <f t="shared" si="122"/>
        <v>0.30827067669172931</v>
      </c>
      <c r="H42" s="8">
        <f t="shared" si="122"/>
        <v>0.34361233480176212</v>
      </c>
      <c r="I42" s="8">
        <f t="shared" si="122"/>
        <v>0.38034188034188032</v>
      </c>
      <c r="J42" s="8">
        <f t="shared" si="122"/>
        <v>0.31679389312977096</v>
      </c>
      <c r="K42" s="8">
        <f t="shared" si="122"/>
        <v>0.43190661478599224</v>
      </c>
      <c r="L42" s="8">
        <f t="shared" si="122"/>
        <v>0.40579710144927539</v>
      </c>
      <c r="M42" s="8">
        <f t="shared" si="122"/>
        <v>0.26937269372693728</v>
      </c>
      <c r="N42" s="8">
        <f t="shared" si="122"/>
        <v>0.41666666666666669</v>
      </c>
      <c r="O42" s="8">
        <f t="shared" si="97"/>
        <v>0.16502463054187191</v>
      </c>
      <c r="P42" s="8">
        <f t="shared" ref="P42:Z42" si="123">P30*2/SUM(O18:P18)</f>
        <v>0.17573221757322174</v>
      </c>
      <c r="Q42" s="8">
        <f t="shared" si="123"/>
        <v>0.19685039370078741</v>
      </c>
      <c r="R42" s="8">
        <f t="shared" si="123"/>
        <v>0.34381551362683438</v>
      </c>
      <c r="S42" s="8">
        <f t="shared" si="123"/>
        <v>0.29640287769784174</v>
      </c>
      <c r="T42" s="8">
        <f t="shared" si="123"/>
        <v>0.38051044083526681</v>
      </c>
      <c r="U42" s="8">
        <f t="shared" si="123"/>
        <v>0.28666666666666668</v>
      </c>
      <c r="V42" s="8">
        <f t="shared" si="123"/>
        <v>0.19209726443768996</v>
      </c>
      <c r="W42" s="8">
        <f t="shared" si="123"/>
        <v>0.32362897765741366</v>
      </c>
      <c r="X42" s="8">
        <f t="shared" si="123"/>
        <v>0.23191733639494833</v>
      </c>
      <c r="Y42" s="8">
        <f t="shared" si="123"/>
        <v>0.22910902047592696</v>
      </c>
      <c r="Z42" s="8">
        <f t="shared" si="123"/>
        <v>0.30330162283156126</v>
      </c>
      <c r="AA42" s="139">
        <f>2*SUM(O30:INDEX(O30:Z30,$B$2))/(SUM(O18:INDEX(O18:Z18,$B$2))*2+N18-INDEX(O18:Z18,$B$2))</f>
        <v>0.26998323085522641</v>
      </c>
      <c r="AB42" s="8">
        <f t="shared" si="114"/>
        <v>0.17920241393862701</v>
      </c>
      <c r="AC42" s="8">
        <f>2*SUM(R30:INDEX(R30:T30,$C$2))/(Q18+SUM(R18:INDEX(R18:T18,$C$2))*2-INDEX(R18:T18,$C$2))</f>
        <v>0.34316617502458213</v>
      </c>
      <c r="AD42" s="8">
        <f t="shared" si="99"/>
        <v>0.26746430292059009</v>
      </c>
      <c r="AE42" s="8">
        <f t="shared" si="100"/>
        <v>0.25477599323414551</v>
      </c>
      <c r="AF42" s="8">
        <f>AVERAGE(C42:INDEX(C42:N42,$B$2))</f>
        <v>0.31234617355567579</v>
      </c>
      <c r="AG42" s="8">
        <f t="shared" si="115"/>
        <v>0.307103024696117</v>
      </c>
      <c r="AH42" s="8">
        <f t="shared" si="116"/>
        <v>0.31758932241523463</v>
      </c>
      <c r="AI42" s="8">
        <f t="shared" si="117"/>
        <v>0.37634746275254782</v>
      </c>
      <c r="AJ42" s="8">
        <f t="shared" si="118"/>
        <v>0.36394548728095977</v>
      </c>
      <c r="AK42" s="31">
        <f t="shared" si="119"/>
        <v>-0.13562817888306278</v>
      </c>
      <c r="AL42" s="31">
        <f t="shared" si="101"/>
        <v>-0.41647460452090801</v>
      </c>
      <c r="AM42" s="31">
        <f t="shared" si="101"/>
        <v>8.0534359325553195E-2</v>
      </c>
      <c r="AN42" s="31">
        <f t="shared" si="101"/>
        <v>-0.28931551453968352</v>
      </c>
      <c r="AO42" s="31">
        <f t="shared" si="101"/>
        <v>-0.29996111467797171</v>
      </c>
      <c r="AP42" s="8">
        <f t="shared" si="102"/>
        <v>0.16059113300492611</v>
      </c>
      <c r="AQ42" s="8">
        <f t="shared" si="120"/>
        <v>9.8954703832752608E-2</v>
      </c>
      <c r="AR42" s="8">
        <f t="shared" si="120"/>
        <v>0.36530612244897959</v>
      </c>
      <c r="AS42" s="8">
        <f t="shared" si="120"/>
        <v>0.26207809397749837</v>
      </c>
      <c r="AT42" s="8">
        <f t="shared" si="120"/>
        <v>0.18266666666666667</v>
      </c>
      <c r="AU42" s="8">
        <f t="shared" si="120"/>
        <v>0.17807089859851608</v>
      </c>
      <c r="AV42" s="18"/>
      <c r="AW42" s="18"/>
      <c r="AX42" s="18"/>
      <c r="AY42" s="18"/>
      <c r="AZ42" s="18"/>
      <c r="BA42" s="18"/>
      <c r="BB42" s="8">
        <f t="shared" si="103"/>
        <v>0.1858267716535433</v>
      </c>
      <c r="BC42" s="8">
        <f>IFERROR(BC30*2/(AR18+2*SUM(AS18:INDEX(AS18:AU18,$C$2))-INDEX(AS18:AU18,$C$2)),"")</f>
        <v>0.20975378787878787</v>
      </c>
      <c r="BD42" s="18"/>
      <c r="BE42" s="18"/>
      <c r="BF42" s="8">
        <f>2*SUM(AP30:INDEX(AP30:BA30,$B$2))/(SUM(AP18:INDEX(AP18:BA18,$B$2))*2+Z18-INDEX(AP18:BA18,$B$2))</f>
        <v>0.19748529242127119</v>
      </c>
      <c r="BG42" s="122">
        <f t="shared" si="104"/>
        <v>0.97313432835820901</v>
      </c>
      <c r="BH42" s="111">
        <f t="shared" si="104"/>
        <v>0.56309938609590182</v>
      </c>
      <c r="BI42" s="111">
        <f t="shared" si="105"/>
        <v>1.8557551020408163</v>
      </c>
      <c r="BJ42" s="111">
        <f t="shared" si="106"/>
        <v>0.76226372455650437</v>
      </c>
      <c r="BK42" s="111">
        <f t="shared" si="107"/>
        <v>0.61627831715210357</v>
      </c>
      <c r="BL42" s="111">
        <f t="shared" si="108"/>
        <v>0.46797900790219776</v>
      </c>
      <c r="BM42" s="111"/>
      <c r="BN42" s="111"/>
      <c r="BO42" s="111"/>
      <c r="BP42" s="111"/>
      <c r="BQ42" s="111"/>
      <c r="BR42" s="111"/>
      <c r="BS42" s="111">
        <f t="shared" si="121"/>
        <v>1.0705840874368315</v>
      </c>
      <c r="BT42" s="111">
        <f t="shared" si="109"/>
        <v>0.61123095207085176</v>
      </c>
      <c r="BU42" s="111">
        <f t="shared" si="109"/>
        <v>0</v>
      </c>
      <c r="BV42" s="111">
        <f t="shared" si="109"/>
        <v>0</v>
      </c>
      <c r="BW42" s="111">
        <f t="shared" si="110"/>
        <v>0.73147243921667526</v>
      </c>
    </row>
    <row r="43" spans="1:75" x14ac:dyDescent="0.25">
      <c r="A43" s="20" t="str">
        <f t="shared" si="111"/>
        <v>Activity Ratio_by_rookie_mdrt:2-3 months</v>
      </c>
      <c r="B43" t="s">
        <v>7</v>
      </c>
      <c r="C43" s="8">
        <f t="shared" si="95"/>
        <v>0.23616236162361623</v>
      </c>
      <c r="D43" s="8">
        <f t="shared" ref="D43:N43" si="124">IFERROR(D31/D19,"")</f>
        <v>0.1588235294117647</v>
      </c>
      <c r="E43" s="8">
        <f t="shared" si="124"/>
        <v>0.23076923076923078</v>
      </c>
      <c r="F43" s="8">
        <f t="shared" si="124"/>
        <v>0.16909620991253643</v>
      </c>
      <c r="G43" s="8">
        <f t="shared" si="124"/>
        <v>0.23104693140794225</v>
      </c>
      <c r="H43" s="8">
        <f t="shared" si="124"/>
        <v>0.31989247311827956</v>
      </c>
      <c r="I43" s="8">
        <f t="shared" si="124"/>
        <v>0.27750000000000002</v>
      </c>
      <c r="J43" s="8">
        <f t="shared" si="124"/>
        <v>0.21662468513853905</v>
      </c>
      <c r="K43" s="8">
        <f t="shared" si="124"/>
        <v>0.37914691943127959</v>
      </c>
      <c r="L43" s="8">
        <f t="shared" si="124"/>
        <v>0.29711751662971175</v>
      </c>
      <c r="M43" s="8">
        <f t="shared" si="124"/>
        <v>0.31237721021611004</v>
      </c>
      <c r="N43" s="8">
        <f t="shared" si="124"/>
        <v>0.34631147540983609</v>
      </c>
      <c r="O43" s="8">
        <f t="shared" si="97"/>
        <v>0.17399103139013453</v>
      </c>
      <c r="P43" s="8">
        <f t="shared" ref="P43:Z43" si="125">P31*2/SUM(O19:P19)</f>
        <v>0.18086696562032886</v>
      </c>
      <c r="Q43" s="8">
        <f t="shared" si="125"/>
        <v>0.17051509769094139</v>
      </c>
      <c r="R43" s="8">
        <f t="shared" si="125"/>
        <v>0.11472868217054263</v>
      </c>
      <c r="S43" s="8">
        <f t="shared" si="125"/>
        <v>0.21276595744680851</v>
      </c>
      <c r="T43" s="8">
        <f t="shared" si="125"/>
        <v>0.28436911487758948</v>
      </c>
      <c r="U43" s="8">
        <f t="shared" si="125"/>
        <v>0.17869415807560138</v>
      </c>
      <c r="V43" s="8">
        <f t="shared" si="125"/>
        <v>0.2077338129496403</v>
      </c>
      <c r="W43" s="8">
        <f t="shared" si="125"/>
        <v>0.18625429553264605</v>
      </c>
      <c r="X43" s="8">
        <f t="shared" si="125"/>
        <v>0.12357611322057301</v>
      </c>
      <c r="Y43" s="8">
        <f t="shared" si="125"/>
        <v>0.14257425742574256</v>
      </c>
      <c r="Z43" s="8">
        <f t="shared" si="125"/>
        <v>0.19699699699699699</v>
      </c>
      <c r="AA43" s="139">
        <f>2*SUM(O31:INDEX(O31:Z31,$B$2))/(SUM(O19:INDEX(O19:Z19,$B$2))*2+N19-INDEX(O19:Z19,$B$2))</f>
        <v>0.19246298788694483</v>
      </c>
      <c r="AB43" s="8">
        <f t="shared" si="114"/>
        <v>0.17512436490046826</v>
      </c>
      <c r="AC43" s="8">
        <f>2*SUM(R31:INDEX(R31:T31,$C$2))/(Q19+SUM(R19:INDEX(R19:T19,$C$2))*2-INDEX(R19:T19,$C$2))</f>
        <v>0.21818181818181817</v>
      </c>
      <c r="AD43" s="8">
        <f t="shared" si="99"/>
        <v>0.19089408885262923</v>
      </c>
      <c r="AE43" s="8">
        <f t="shared" si="100"/>
        <v>0.15438245588110419</v>
      </c>
      <c r="AF43" s="8">
        <f>AVERAGE(C43:INDEX(C43:N43,$B$2))</f>
        <v>0.22429845604056164</v>
      </c>
      <c r="AG43" s="8">
        <f t="shared" si="115"/>
        <v>0.20858504060153726</v>
      </c>
      <c r="AH43" s="8">
        <f t="shared" si="116"/>
        <v>0.24001187147958611</v>
      </c>
      <c r="AI43" s="8">
        <f t="shared" si="117"/>
        <v>0.29109053485660624</v>
      </c>
      <c r="AJ43" s="8">
        <f t="shared" si="118"/>
        <v>0.31860206741855263</v>
      </c>
      <c r="AK43" s="31">
        <f t="shared" si="119"/>
        <v>-0.14193351445923352</v>
      </c>
      <c r="AL43" s="31">
        <f t="shared" si="101"/>
        <v>-0.16041742784895763</v>
      </c>
      <c r="AM43" s="31">
        <f t="shared" si="101"/>
        <v>-9.0954056410599948E-2</v>
      </c>
      <c r="AN43" s="31">
        <f t="shared" si="101"/>
        <v>-0.34421059432019885</v>
      </c>
      <c r="AO43" s="31">
        <f t="shared" si="101"/>
        <v>-0.5154379972108295</v>
      </c>
      <c r="AP43" s="8">
        <f t="shared" si="102"/>
        <v>9.0137547556335962E-2</v>
      </c>
      <c r="AQ43" s="8">
        <f t="shared" si="120"/>
        <v>0.16092572658772875</v>
      </c>
      <c r="AR43" s="8">
        <f t="shared" si="120"/>
        <v>0.11544183278786076</v>
      </c>
      <c r="AS43" s="8">
        <f t="shared" si="120"/>
        <v>0.12967798085291557</v>
      </c>
      <c r="AT43" s="8">
        <f t="shared" si="120"/>
        <v>0.13736036408771204</v>
      </c>
      <c r="AU43" s="8">
        <f t="shared" si="120"/>
        <v>9.4945355191256825E-2</v>
      </c>
      <c r="AV43" s="18"/>
      <c r="AW43" s="18"/>
      <c r="AX43" s="18"/>
      <c r="AY43" s="18"/>
      <c r="AZ43" s="18"/>
      <c r="BA43" s="18"/>
      <c r="BB43" s="8">
        <f>IFERROR(BB31/(AVERAGE(Z19,AP19)+AVERAGE(AP19,AQ19)+AVERAGE(AR19,AQ19)),"")</f>
        <v>0.12330855727082142</v>
      </c>
      <c r="BC43" s="8">
        <f>IFERROR(BC31*2/(AR19+2*SUM(AS19:INDEX(AS19:AU19,$C$2))-INDEX(AS19:AU19,$C$2)),"")</f>
        <v>0.11880151772864059</v>
      </c>
      <c r="BD43" s="18"/>
      <c r="BE43" s="18"/>
      <c r="BF43" s="8">
        <f>2*SUM(AP31:INDEX(AP31:BA31,$B$2))/(SUM(AP19:INDEX(AP19:BA19,$B$2))*2+Z19-INDEX(AP19:BA19,$B$2))</f>
        <v>0.12140927386006506</v>
      </c>
      <c r="BG43" s="122">
        <f t="shared" si="104"/>
        <v>0.51805858518203407</v>
      </c>
      <c r="BH43" s="111">
        <f t="shared" si="104"/>
        <v>0.88974637262140932</v>
      </c>
      <c r="BI43" s="111">
        <f t="shared" si="105"/>
        <v>0.67701824853714165</v>
      </c>
      <c r="BJ43" s="111">
        <f t="shared" si="106"/>
        <v>1.1303013195963587</v>
      </c>
      <c r="BK43" s="111">
        <f t="shared" si="107"/>
        <v>0.64559371121224662</v>
      </c>
      <c r="BL43" s="111">
        <f t="shared" si="108"/>
        <v>0.33388068613614152</v>
      </c>
      <c r="BM43" s="111"/>
      <c r="BN43" s="111"/>
      <c r="BO43" s="111"/>
      <c r="BP43" s="111"/>
      <c r="BQ43" s="111"/>
      <c r="BR43" s="111"/>
      <c r="BS43" s="111">
        <f t="shared" si="121"/>
        <v>0.70274096572017486</v>
      </c>
      <c r="BT43" s="111">
        <f t="shared" si="109"/>
        <v>0.54450695625626944</v>
      </c>
      <c r="BU43" s="111">
        <f t="shared" si="109"/>
        <v>0</v>
      </c>
      <c r="BV43" s="111">
        <f t="shared" si="109"/>
        <v>0</v>
      </c>
      <c r="BW43" s="111">
        <f t="shared" si="110"/>
        <v>0.63081881453166666</v>
      </c>
    </row>
    <row r="44" spans="1:75" x14ac:dyDescent="0.25">
      <c r="A44" s="20" t="str">
        <f t="shared" si="111"/>
        <v>Activity Ratio_by_rookie_mdrt:4 - 6 mths</v>
      </c>
      <c r="B44" t="s">
        <v>8</v>
      </c>
      <c r="C44" s="8">
        <f t="shared" si="95"/>
        <v>0.13698630136986301</v>
      </c>
      <c r="D44" s="8">
        <f t="shared" ref="D44:N44" si="126">IFERROR(D32/D20,"")</f>
        <v>0.13513513513513514</v>
      </c>
      <c r="E44" s="8">
        <f t="shared" si="126"/>
        <v>0.24</v>
      </c>
      <c r="F44" s="8">
        <f t="shared" si="126"/>
        <v>0.20529801324503311</v>
      </c>
      <c r="G44" s="8">
        <f t="shared" si="126"/>
        <v>0.265625</v>
      </c>
      <c r="H44" s="8">
        <f t="shared" si="126"/>
        <v>0.29317269076305219</v>
      </c>
      <c r="I44" s="8">
        <f t="shared" si="126"/>
        <v>0.25311203319502074</v>
      </c>
      <c r="J44" s="8">
        <f t="shared" si="126"/>
        <v>0.20212765957446807</v>
      </c>
      <c r="K44" s="8">
        <f t="shared" si="126"/>
        <v>0.38317757009345793</v>
      </c>
      <c r="L44" s="8">
        <f t="shared" si="126"/>
        <v>0.256198347107438</v>
      </c>
      <c r="M44" s="8">
        <f t="shared" si="126"/>
        <v>0.28647214854111408</v>
      </c>
      <c r="N44" s="8">
        <f t="shared" si="126"/>
        <v>0.27411167512690354</v>
      </c>
      <c r="O44" s="8">
        <f t="shared" si="97"/>
        <v>0.19193020719738277</v>
      </c>
      <c r="P44" s="8">
        <f t="shared" ref="P44:Z44" si="127">P32*2/SUM(O20:P20)</f>
        <v>0.16618357487922705</v>
      </c>
      <c r="Q44" s="8">
        <f t="shared" si="127"/>
        <v>0.29477292202227934</v>
      </c>
      <c r="R44" s="8">
        <f t="shared" si="127"/>
        <v>0.17170111287758347</v>
      </c>
      <c r="S44" s="8">
        <f t="shared" si="127"/>
        <v>0.14625550660792952</v>
      </c>
      <c r="T44" s="8">
        <f t="shared" si="127"/>
        <v>0.14831981460023175</v>
      </c>
      <c r="U44" s="8">
        <f t="shared" si="127"/>
        <v>0.1471004243281471</v>
      </c>
      <c r="V44" s="8">
        <f t="shared" si="127"/>
        <v>0.16910935738444194</v>
      </c>
      <c r="W44" s="8">
        <f t="shared" si="127"/>
        <v>0.15276695245518315</v>
      </c>
      <c r="X44" s="8">
        <f t="shared" si="127"/>
        <v>0.1131333005410723</v>
      </c>
      <c r="Y44" s="8">
        <f t="shared" si="127"/>
        <v>8.2285714285714281E-2</v>
      </c>
      <c r="Z44" s="8">
        <f t="shared" si="127"/>
        <v>0.15609093993892093</v>
      </c>
      <c r="AA44" s="139">
        <f>2*SUM(O32:INDEX(O32:Z32,$B$2))/(SUM(O20:INDEX(O20:Z20,$B$2))*2+N20-INDEX(O20:Z20,$B$2))</f>
        <v>0.18854901960784315</v>
      </c>
      <c r="AB44" s="8">
        <f t="shared" si="114"/>
        <v>0.2176289013662964</v>
      </c>
      <c r="AC44" s="8">
        <f>2*SUM(R32:INDEX(R32:T32,$C$2))/(Q20+SUM(R20:INDEX(R20:T20,$C$2))*2-INDEX(R20:T20,$C$2))</f>
        <v>0.15663390663390664</v>
      </c>
      <c r="AD44" s="8">
        <f t="shared" si="99"/>
        <v>0.15632557805592406</v>
      </c>
      <c r="AE44" s="8">
        <f t="shared" si="100"/>
        <v>0.1171699849219025</v>
      </c>
      <c r="AF44" s="8">
        <f>AVERAGE(C44:INDEX(C44:N44,$B$2))</f>
        <v>0.21270285675218056</v>
      </c>
      <c r="AG44" s="8">
        <f t="shared" si="115"/>
        <v>0.17070714550166607</v>
      </c>
      <c r="AH44" s="8">
        <f t="shared" si="116"/>
        <v>0.25469856800269514</v>
      </c>
      <c r="AI44" s="8">
        <f t="shared" si="117"/>
        <v>0.27947242095431557</v>
      </c>
      <c r="AJ44" s="8">
        <f t="shared" si="118"/>
        <v>0.27226072359181858</v>
      </c>
      <c r="AK44" s="31">
        <f t="shared" si="119"/>
        <v>-0.11355671246333554</v>
      </c>
      <c r="AL44" s="31">
        <f t="shared" si="101"/>
        <v>0.27486697013612926</v>
      </c>
      <c r="AM44" s="31">
        <f t="shared" si="101"/>
        <v>-0.3850224292103237</v>
      </c>
      <c r="AN44" s="31">
        <f t="shared" si="101"/>
        <v>-0.44064041266713005</v>
      </c>
      <c r="AO44" s="31">
        <f t="shared" si="101"/>
        <v>-0.56964051451810849</v>
      </c>
      <c r="AP44" s="8">
        <f t="shared" si="102"/>
        <v>6.2481404343945252E-2</v>
      </c>
      <c r="AQ44" s="8">
        <f t="shared" si="120"/>
        <v>0.12008577555396711</v>
      </c>
      <c r="AR44" s="8">
        <f t="shared" si="120"/>
        <v>0.19833178869323448</v>
      </c>
      <c r="AS44" s="8">
        <f t="shared" si="120"/>
        <v>0.1866913123844732</v>
      </c>
      <c r="AT44" s="8">
        <f t="shared" si="120"/>
        <v>0.12080536912751678</v>
      </c>
      <c r="AU44" s="8">
        <f t="shared" si="120"/>
        <v>0.1259731068648266</v>
      </c>
      <c r="AV44" s="18"/>
      <c r="AW44" s="18"/>
      <c r="AX44" s="18"/>
      <c r="AY44" s="18"/>
      <c r="AZ44" s="18"/>
      <c r="BA44" s="18"/>
      <c r="BB44" s="8">
        <f t="shared" ref="BB44:BB48" si="128">IFERROR(BB32/(AVERAGE(Z20,AP20)+AVERAGE(AP20,AQ20)+AVERAGE(AR20,AQ20)),"")</f>
        <v>0.11710953468798846</v>
      </c>
      <c r="BC44" s="8">
        <f>IFERROR(BC32*2/(AR20+2*SUM(AS20:INDEX(AS20:AU20,$C$2))-INDEX(AS20:AU20,$C$2)),"")</f>
        <v>0.14874184529356943</v>
      </c>
      <c r="BD44" s="18"/>
      <c r="BE44" s="18"/>
      <c r="BF44" s="8">
        <f>2*SUM(AP32:INDEX(AP32:BA32,$B$2))/(SUM(AP20:INDEX(AP20:BA20,$B$2))*2+Z20-INDEX(AP20:BA20,$B$2))</f>
        <v>0.12951322906007895</v>
      </c>
      <c r="BG44" s="122">
        <f t="shared" si="104"/>
        <v>0.32554231695112384</v>
      </c>
      <c r="BH44" s="111">
        <f t="shared" si="104"/>
        <v>0.72260917266486024</v>
      </c>
      <c r="BI44" s="111">
        <f t="shared" si="105"/>
        <v>0.67282906222385075</v>
      </c>
      <c r="BJ44" s="111">
        <f t="shared" si="106"/>
        <v>1.0873040323132745</v>
      </c>
      <c r="BK44" s="111">
        <f t="shared" si="107"/>
        <v>0.82598851782970806</v>
      </c>
      <c r="BL44" s="111">
        <f t="shared" si="108"/>
        <v>0.84933430644019814</v>
      </c>
      <c r="BM44" s="111"/>
      <c r="BN44" s="111"/>
      <c r="BO44" s="111"/>
      <c r="BP44" s="111"/>
      <c r="BQ44" s="111"/>
      <c r="BR44" s="111"/>
      <c r="BS44" s="111">
        <f t="shared" si="121"/>
        <v>0.52783907325409829</v>
      </c>
      <c r="BT44" s="111">
        <f t="shared" si="109"/>
        <v>0.94961460446247459</v>
      </c>
      <c r="BU44" s="111">
        <f t="shared" si="109"/>
        <v>0</v>
      </c>
      <c r="BV44" s="111">
        <f t="shared" si="109"/>
        <v>0</v>
      </c>
      <c r="BW44" s="111">
        <f t="shared" si="110"/>
        <v>0.68689420570549353</v>
      </c>
    </row>
    <row r="45" spans="1:75" x14ac:dyDescent="0.25">
      <c r="A45" s="20" t="str">
        <f t="shared" si="111"/>
        <v>Activity Ratio_by_rookie_mdrt:7-12mth</v>
      </c>
      <c r="B45" t="s">
        <v>1</v>
      </c>
      <c r="C45" s="8">
        <f t="shared" si="95"/>
        <v>0.1893491124260355</v>
      </c>
      <c r="D45" s="8">
        <f t="shared" ref="D45:N45" si="129">IFERROR(D33/D21,"")</f>
        <v>0.14673913043478262</v>
      </c>
      <c r="E45" s="8">
        <f t="shared" si="129"/>
        <v>0.18666666666666668</v>
      </c>
      <c r="F45" s="8">
        <f t="shared" si="129"/>
        <v>0.20392156862745098</v>
      </c>
      <c r="G45" s="8">
        <f t="shared" si="129"/>
        <v>0.29385964912280704</v>
      </c>
      <c r="H45" s="8">
        <f t="shared" si="129"/>
        <v>0.23412698412698413</v>
      </c>
      <c r="I45" s="8">
        <f t="shared" si="129"/>
        <v>0.27777777777777779</v>
      </c>
      <c r="J45" s="8">
        <f t="shared" si="129"/>
        <v>0.20564516129032259</v>
      </c>
      <c r="K45" s="8">
        <f t="shared" si="129"/>
        <v>0.46280991735537191</v>
      </c>
      <c r="L45" s="8">
        <f t="shared" si="129"/>
        <v>0.35094339622641507</v>
      </c>
      <c r="M45" s="8">
        <f t="shared" si="129"/>
        <v>0.31</v>
      </c>
      <c r="N45" s="8">
        <f t="shared" si="129"/>
        <v>0.36184210526315791</v>
      </c>
      <c r="O45" s="8">
        <f t="shared" si="97"/>
        <v>0.16143497757847533</v>
      </c>
      <c r="P45" s="8">
        <f t="shared" ref="P45:Z45" si="130">P33*2/SUM(O21:P21)</f>
        <v>0.17391304347826086</v>
      </c>
      <c r="Q45" s="8">
        <f t="shared" si="130"/>
        <v>0.25899280575539568</v>
      </c>
      <c r="R45" s="8">
        <f t="shared" si="130"/>
        <v>0.21293532338308457</v>
      </c>
      <c r="S45" s="8">
        <f t="shared" si="130"/>
        <v>0.20744680851063829</v>
      </c>
      <c r="T45" s="8">
        <f t="shared" si="130"/>
        <v>0.22611464968152867</v>
      </c>
      <c r="U45" s="8">
        <f t="shared" si="130"/>
        <v>0.12338593974175036</v>
      </c>
      <c r="V45" s="8">
        <f t="shared" si="130"/>
        <v>9.5238095238095233E-2</v>
      </c>
      <c r="W45" s="8">
        <f t="shared" si="130"/>
        <v>0.13139931740614336</v>
      </c>
      <c r="X45" s="8">
        <f t="shared" si="130"/>
        <v>8.7037037037037038E-2</v>
      </c>
      <c r="Y45" s="8">
        <f t="shared" si="130"/>
        <v>0.11320754716981132</v>
      </c>
      <c r="Z45" s="8">
        <f t="shared" si="130"/>
        <v>0.21673306772908366</v>
      </c>
      <c r="AA45" s="139">
        <f>2*SUM(O33:INDEX(O33:Z33,$B$2))/(SUM(O21:INDEX(O21:Z21,$B$2))*2+N21-INDEX(O21:Z21,$B$2))</f>
        <v>0.21022827818085293</v>
      </c>
      <c r="AB45" s="8">
        <f t="shared" si="114"/>
        <v>0.19811360893737731</v>
      </c>
      <c r="AC45" s="8">
        <f>2*SUM(R33:INDEX(R33:T33,$C$2))/(Q21+SUM(R21:INDEX(R21:T21,$C$2))*2-INDEX(R21:T21,$C$2))</f>
        <v>0.21599291826497491</v>
      </c>
      <c r="AD45" s="8">
        <f t="shared" si="99"/>
        <v>0.11667445079532963</v>
      </c>
      <c r="AE45" s="8">
        <f t="shared" si="100"/>
        <v>0.13899255064531069</v>
      </c>
      <c r="AF45" s="8">
        <f>AVERAGE(C45:INDEX(C45:N45,$B$2))</f>
        <v>0.20911051856745452</v>
      </c>
      <c r="AG45" s="8">
        <f t="shared" si="115"/>
        <v>0.17425163650916162</v>
      </c>
      <c r="AH45" s="8">
        <f t="shared" si="116"/>
        <v>0.24396940062574737</v>
      </c>
      <c r="AI45" s="8">
        <f t="shared" si="117"/>
        <v>0.31541095214115744</v>
      </c>
      <c r="AJ45" s="8">
        <f t="shared" si="118"/>
        <v>0.34092850049652434</v>
      </c>
      <c r="AK45" s="31">
        <f t="shared" si="119"/>
        <v>5.345305540131573E-3</v>
      </c>
      <c r="AL45" s="31">
        <f t="shared" si="101"/>
        <v>0.13693973213824662</v>
      </c>
      <c r="AM45" s="31">
        <f t="shared" si="101"/>
        <v>-0.11467209530792266</v>
      </c>
      <c r="AN45" s="31">
        <f t="shared" si="101"/>
        <v>-0.63008750963373727</v>
      </c>
      <c r="AO45" s="31">
        <f t="shared" si="101"/>
        <v>-0.59231172975306101</v>
      </c>
      <c r="AP45" s="8">
        <f t="shared" si="102"/>
        <v>5.232558139534884E-2</v>
      </c>
      <c r="AQ45" s="8">
        <f t="shared" si="120"/>
        <v>8.8111044055522031E-2</v>
      </c>
      <c r="AR45" s="8">
        <f t="shared" si="120"/>
        <v>0.16530156366344007</v>
      </c>
      <c r="AS45" s="8">
        <f t="shared" si="120"/>
        <v>0.15968586387434555</v>
      </c>
      <c r="AT45" s="8">
        <f t="shared" si="120"/>
        <v>9.6385542168674704E-2</v>
      </c>
      <c r="AU45" s="8">
        <f t="shared" si="120"/>
        <v>9.4752929190015281E-2</v>
      </c>
      <c r="AV45" s="18"/>
      <c r="AW45" s="18"/>
      <c r="AX45" s="18"/>
      <c r="AY45" s="18"/>
      <c r="AZ45" s="18"/>
      <c r="BA45" s="18"/>
      <c r="BB45" s="8">
        <f t="shared" si="128"/>
        <v>9.7033898305084743E-2</v>
      </c>
      <c r="BC45" s="8">
        <f>IFERROR(BC33*2/(AR21+2*SUM(AS21:INDEX(AS21:AU21,$C$2))-INDEX(AS21:AU21,$C$2)),"")</f>
        <v>0.11425296140619029</v>
      </c>
      <c r="BD45" s="18"/>
      <c r="BE45" s="18"/>
      <c r="BF45" s="8">
        <f>2*SUM(AP33:INDEX(AP33:BA33,$B$2))/(SUM(AP21:INDEX(AP21:BA21,$B$2))*2+Z21-INDEX(AP21:BA21,$B$2))</f>
        <v>0.10608800482218204</v>
      </c>
      <c r="BG45" s="122">
        <f t="shared" si="104"/>
        <v>0.32412790697674421</v>
      </c>
      <c r="BH45" s="111">
        <f t="shared" si="104"/>
        <v>0.50663850331925164</v>
      </c>
      <c r="BI45" s="111">
        <f t="shared" si="105"/>
        <v>0.63824770414494914</v>
      </c>
      <c r="BJ45" s="111">
        <f t="shared" si="106"/>
        <v>0.74992660370895925</v>
      </c>
      <c r="BK45" s="111">
        <f t="shared" si="107"/>
        <v>0.46462774173617549</v>
      </c>
      <c r="BL45" s="111">
        <f t="shared" si="108"/>
        <v>0.41904816571358872</v>
      </c>
      <c r="BM45" s="111"/>
      <c r="BN45" s="111"/>
      <c r="BO45" s="111"/>
      <c r="BP45" s="111"/>
      <c r="BQ45" s="111"/>
      <c r="BR45" s="111"/>
      <c r="BS45" s="111">
        <f t="shared" si="121"/>
        <v>0.48133920606601244</v>
      </c>
      <c r="BT45" s="111">
        <f t="shared" si="109"/>
        <v>0.52896623798576359</v>
      </c>
      <c r="BU45" s="111">
        <f t="shared" si="109"/>
        <v>0</v>
      </c>
      <c r="BV45" s="111">
        <f t="shared" si="109"/>
        <v>0</v>
      </c>
      <c r="BW45" s="111">
        <f t="shared" si="110"/>
        <v>0.5046324202442346</v>
      </c>
    </row>
    <row r="46" spans="1:75" x14ac:dyDescent="0.25">
      <c r="A46" s="20" t="str">
        <f t="shared" si="111"/>
        <v>Activity Ratio_by_rookie_mdrt:13+mth</v>
      </c>
      <c r="B46" t="s">
        <v>2</v>
      </c>
      <c r="C46" s="8">
        <f t="shared" si="95"/>
        <v>2.6315789473684209E-2</v>
      </c>
      <c r="D46" s="8">
        <f t="shared" ref="D46:N46" si="131">IFERROR(D34/D22,"")</f>
        <v>7.6923076923076927E-2</v>
      </c>
      <c r="E46" s="8">
        <f t="shared" si="131"/>
        <v>5.0632911392405063E-2</v>
      </c>
      <c r="F46" s="8">
        <f t="shared" si="131"/>
        <v>3.8461538461538464E-2</v>
      </c>
      <c r="G46" s="8">
        <f t="shared" si="131"/>
        <v>0.15</v>
      </c>
      <c r="H46" s="8">
        <f t="shared" si="131"/>
        <v>0.10743801652892562</v>
      </c>
      <c r="I46" s="8">
        <f t="shared" si="131"/>
        <v>0.19607843137254902</v>
      </c>
      <c r="J46" s="8">
        <f t="shared" si="131"/>
        <v>0.22222222222222221</v>
      </c>
      <c r="K46" s="8">
        <f t="shared" si="131"/>
        <v>0.44827586206896552</v>
      </c>
      <c r="L46" s="8">
        <f t="shared" si="131"/>
        <v>0.20799999999999999</v>
      </c>
      <c r="M46" s="8">
        <f t="shared" si="131"/>
        <v>0.40298507462686567</v>
      </c>
      <c r="N46" s="8">
        <f t="shared" si="131"/>
        <v>0.29585798816568049</v>
      </c>
      <c r="O46" s="8">
        <f t="shared" si="97"/>
        <v>0.16759776536312848</v>
      </c>
      <c r="P46" s="8">
        <f t="shared" ref="P46:Z46" si="132">P34*2/SUM(O22:P22)</f>
        <v>0.11707317073170732</v>
      </c>
      <c r="Q46" s="8">
        <f t="shared" si="132"/>
        <v>0.21777777777777776</v>
      </c>
      <c r="R46" s="8">
        <f t="shared" si="132"/>
        <v>0.128099173553719</v>
      </c>
      <c r="S46" s="8">
        <f t="shared" si="132"/>
        <v>0.18571428571428572</v>
      </c>
      <c r="T46" s="8">
        <f t="shared" si="132"/>
        <v>0.21766561514195584</v>
      </c>
      <c r="U46" s="8">
        <f t="shared" si="132"/>
        <v>0.15078236130867709</v>
      </c>
      <c r="V46" s="8">
        <f t="shared" si="132"/>
        <v>0.20775969962453067</v>
      </c>
      <c r="W46" s="8">
        <f t="shared" si="132"/>
        <v>0.17199558985667035</v>
      </c>
      <c r="X46" s="8">
        <f t="shared" si="132"/>
        <v>0.17234848484848486</v>
      </c>
      <c r="Y46" s="8">
        <f t="shared" si="132"/>
        <v>0.1362862010221465</v>
      </c>
      <c r="Z46" s="8">
        <f t="shared" si="132"/>
        <v>0.18404907975460122</v>
      </c>
      <c r="AA46" s="139">
        <f>2*SUM(O34:INDEX(O34:Z34,$B$2))/(SUM(O22:INDEX(O22:Z22,$B$2))*2+N22-INDEX(O22:Z22,$B$2))</f>
        <v>0.17610497237569062</v>
      </c>
      <c r="AB46" s="8">
        <f t="shared" si="114"/>
        <v>0.16748290462420454</v>
      </c>
      <c r="AC46" s="8">
        <f>2*SUM(R34:INDEX(R34:T34,$C$2))/(Q22+SUM(R22:INDEX(R22:T22,$C$2))*2-INDEX(R22:T22,$C$2))</f>
        <v>0.18116805721096543</v>
      </c>
      <c r="AD46" s="8">
        <f t="shared" si="99"/>
        <v>0.17684588359662601</v>
      </c>
      <c r="AE46" s="8">
        <f t="shared" si="100"/>
        <v>0.16422792187507754</v>
      </c>
      <c r="AF46" s="8">
        <f>AVERAGE(C46:INDEX(C46:N46,$B$2))</f>
        <v>7.4961888796605036E-2</v>
      </c>
      <c r="AG46" s="8">
        <f t="shared" si="115"/>
        <v>5.1290592596388733E-2</v>
      </c>
      <c r="AH46" s="8">
        <f t="shared" si="116"/>
        <v>9.8633184996821346E-2</v>
      </c>
      <c r="AI46" s="8">
        <f t="shared" si="117"/>
        <v>0.28885883855457889</v>
      </c>
      <c r="AJ46" s="8">
        <f t="shared" si="118"/>
        <v>0.30228102093084869</v>
      </c>
      <c r="AK46" s="31">
        <f t="shared" si="119"/>
        <v>1.349260073389003</v>
      </c>
      <c r="AL46" s="31">
        <f t="shared" si="101"/>
        <v>2.2653727739538083</v>
      </c>
      <c r="AM46" s="31">
        <f t="shared" si="101"/>
        <v>0.83678603927069717</v>
      </c>
      <c r="AN46" s="31">
        <f t="shared" si="101"/>
        <v>-0.38777748854234351</v>
      </c>
      <c r="AO46" s="31">
        <f t="shared" si="101"/>
        <v>-0.45670448852742518</v>
      </c>
      <c r="AP46" s="8">
        <f t="shared" si="102"/>
        <v>7.4475287745429927E-2</v>
      </c>
      <c r="AQ46" s="8">
        <f t="shared" si="120"/>
        <v>0.11507293354943274</v>
      </c>
      <c r="AR46" s="8">
        <f t="shared" si="120"/>
        <v>0.14955357142857142</v>
      </c>
      <c r="AS46" s="8">
        <f t="shared" si="120"/>
        <v>0.16972477064220184</v>
      </c>
      <c r="AT46" s="8">
        <f t="shared" si="120"/>
        <v>0.140625</v>
      </c>
      <c r="AU46" s="8">
        <f t="shared" si="120"/>
        <v>0.12513034410844631</v>
      </c>
      <c r="AV46" s="18"/>
      <c r="AW46" s="18"/>
      <c r="AX46" s="18"/>
      <c r="AY46" s="18"/>
      <c r="AZ46" s="18"/>
      <c r="BA46" s="18"/>
      <c r="BB46" s="8">
        <f t="shared" si="128"/>
        <v>0.10701413917382867</v>
      </c>
      <c r="BC46" s="8">
        <f>IFERROR(BC34*2/(AR22+2*SUM(AS22:INDEX(AS22:AU22,$C$2))-INDEX(AS22:AU22,$C$2)),"")</f>
        <v>0.14448111477814449</v>
      </c>
      <c r="BD46" s="18"/>
      <c r="BE46" s="18"/>
      <c r="BF46" s="8">
        <f>2*SUM(AP34:INDEX(AP34:BA34,$B$2))/(SUM(AP22:INDEX(AP22:BA22,$B$2))*2+Z22-INDEX(AP22:BA22,$B$2))</f>
        <v>0.12314493211240922</v>
      </c>
      <c r="BG46" s="122">
        <f t="shared" si="104"/>
        <v>0.44436921688106523</v>
      </c>
      <c r="BH46" s="111">
        <f t="shared" si="104"/>
        <v>0.98291464073473789</v>
      </c>
      <c r="BI46" s="111">
        <f t="shared" si="105"/>
        <v>0.68672558309037901</v>
      </c>
      <c r="BJ46" s="111">
        <f t="shared" si="106"/>
        <v>1.3249482095294467</v>
      </c>
      <c r="BK46" s="111">
        <f t="shared" si="107"/>
        <v>0.75721153846153844</v>
      </c>
      <c r="BL46" s="111">
        <f t="shared" si="108"/>
        <v>0.57487418959967362</v>
      </c>
      <c r="BM46" s="111"/>
      <c r="BN46" s="111"/>
      <c r="BO46" s="111"/>
      <c r="BP46" s="111"/>
      <c r="BQ46" s="111"/>
      <c r="BR46" s="111"/>
      <c r="BS46" s="111">
        <f t="shared" si="121"/>
        <v>0.63273408501807438</v>
      </c>
      <c r="BT46" s="111">
        <f t="shared" si="109"/>
        <v>0.79749773222936338</v>
      </c>
      <c r="BU46" s="111">
        <f t="shared" si="109"/>
        <v>0</v>
      </c>
      <c r="BV46" s="111">
        <f t="shared" si="109"/>
        <v>0</v>
      </c>
      <c r="BW46" s="111">
        <f t="shared" si="110"/>
        <v>0.69927004587752373</v>
      </c>
    </row>
    <row r="47" spans="1:75" x14ac:dyDescent="0.25">
      <c r="A47" s="20" t="str">
        <f t="shared" si="111"/>
        <v>Activity Ratio_by_rookie_mdrt:SA</v>
      </c>
      <c r="B47" s="135" t="s">
        <v>136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31"/>
      <c r="AL47" s="31"/>
      <c r="AM47" s="31"/>
      <c r="AN47" s="31"/>
      <c r="AO47" s="31"/>
      <c r="AP47" s="8"/>
      <c r="AQ47" s="8">
        <f>IFERROR(AQ35/(SUM(AP23,AQ23)/2),"")</f>
        <v>8.6173633440514472E-2</v>
      </c>
      <c r="AR47" s="8">
        <f t="shared" si="120"/>
        <v>2.7573529411764705E-2</v>
      </c>
      <c r="AS47" s="8">
        <f t="shared" si="120"/>
        <v>5.6441717791411043E-2</v>
      </c>
      <c r="AT47" s="8">
        <f t="shared" si="120"/>
        <v>1.7234625930278104E-2</v>
      </c>
      <c r="AU47" s="8">
        <f t="shared" si="120"/>
        <v>1.3909587680079483E-2</v>
      </c>
      <c r="AV47" s="18"/>
      <c r="AW47" s="18"/>
      <c r="AX47" s="18"/>
      <c r="AY47" s="18"/>
      <c r="AZ47" s="18"/>
      <c r="BA47" s="18"/>
      <c r="BB47" s="8">
        <f>IFERROR(BB35/(SUM(AP23,AQ23,AQ23,AR23)/2),"")</f>
        <v>4.6482672753683334E-2</v>
      </c>
      <c r="BC47" s="8">
        <f>IFERROR(BC35*2/(AR23+2*SUM(AS23:INDEX(AS23:AU23,$C$2))-INDEX(AS23:AU23,$C$2)),"")</f>
        <v>2.6412614980289094E-2</v>
      </c>
      <c r="BD47" s="18"/>
      <c r="BE47" s="18"/>
      <c r="BF47" s="8">
        <f>2*SUM(AP35:INDEX(AP35:BA35,$B$2))/(SUM(AP23:INDEX(AP23:BA23,$B$2))*2+Z23-INDEX(AP23:BA23,$B$2))</f>
        <v>3.1239083786616099E-2</v>
      </c>
      <c r="BG47" s="122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</row>
    <row r="48" spans="1:75" s="19" customFormat="1" x14ac:dyDescent="0.25">
      <c r="A48" s="20" t="str">
        <f t="shared" si="111"/>
        <v xml:space="preserve">Activity Ratio_by_rookie_mdrt:Total </v>
      </c>
      <c r="B48" s="1" t="s">
        <v>3</v>
      </c>
      <c r="C48" s="9">
        <f t="shared" ref="C48:N48" si="133">IFERROR(C36/C24,"")</f>
        <v>0.22942206654991243</v>
      </c>
      <c r="D48" s="9">
        <f t="shared" si="133"/>
        <v>0.19783873649210307</v>
      </c>
      <c r="E48" s="9">
        <f t="shared" si="133"/>
        <v>0.25244177310293014</v>
      </c>
      <c r="F48" s="9">
        <f t="shared" si="133"/>
        <v>0.22887558216899534</v>
      </c>
      <c r="G48" s="9">
        <f t="shared" si="133"/>
        <v>0.2844413982179575</v>
      </c>
      <c r="H48" s="9">
        <f t="shared" si="133"/>
        <v>0.30505050505050507</v>
      </c>
      <c r="I48" s="9">
        <f t="shared" si="133"/>
        <v>0.33804713804713804</v>
      </c>
      <c r="J48" s="9">
        <f t="shared" si="133"/>
        <v>0.26145038167938933</v>
      </c>
      <c r="K48" s="9">
        <f t="shared" si="133"/>
        <v>0.44168591224018477</v>
      </c>
      <c r="L48" s="9">
        <f t="shared" si="133"/>
        <v>0.3434125269978402</v>
      </c>
      <c r="M48" s="9">
        <f t="shared" si="133"/>
        <v>0.35815939278937381</v>
      </c>
      <c r="N48" s="9">
        <f t="shared" si="133"/>
        <v>0.36861313868613138</v>
      </c>
      <c r="O48" s="9">
        <f t="shared" ref="O48:Z48" si="134">O36*2/SUM(N24:O24)</f>
        <v>0.17864429834504647</v>
      </c>
      <c r="P48" s="9">
        <f t="shared" si="134"/>
        <v>0.17797194757415497</v>
      </c>
      <c r="Q48" s="9">
        <f t="shared" si="134"/>
        <v>0.29847345636819322</v>
      </c>
      <c r="R48" s="9">
        <f t="shared" si="134"/>
        <v>0.23815676141257536</v>
      </c>
      <c r="S48" s="9">
        <f t="shared" si="134"/>
        <v>0.25908558030480655</v>
      </c>
      <c r="T48" s="9">
        <f t="shared" si="134"/>
        <v>0.3403099536667199</v>
      </c>
      <c r="U48" s="9">
        <f t="shared" si="134"/>
        <v>0.22210343445142322</v>
      </c>
      <c r="V48" s="9">
        <f t="shared" si="134"/>
        <v>0.22688975910763023</v>
      </c>
      <c r="W48" s="9">
        <f t="shared" si="134"/>
        <v>0.25188442211055279</v>
      </c>
      <c r="X48" s="9">
        <f t="shared" si="134"/>
        <v>0.18542798276830869</v>
      </c>
      <c r="Y48" s="9">
        <f t="shared" si="134"/>
        <v>0.16615013774104684</v>
      </c>
      <c r="Z48" s="9">
        <f t="shared" si="134"/>
        <v>0.26696014464271678</v>
      </c>
      <c r="AA48" s="9">
        <f>2*SUM(O36:INDEX(O36:Z36,$B$2))/(SUM(O24:INDEX(O24:Z24,$B$2))*2+N24-INDEX(O24:Z24,$B$2))</f>
        <v>0.25485087418580732</v>
      </c>
      <c r="AB48" s="9">
        <f t="shared" si="114"/>
        <v>0.21836323409579825</v>
      </c>
      <c r="AC48" s="9">
        <f>2*SUM(R36:INDEX(R36:T36,$C$2))/(Q24+SUM(R24:INDEX(R24:T24,$C$2))*2-INDEX(R24:T24,$C$2))</f>
        <v>0.28475126396604455</v>
      </c>
      <c r="AD48" s="9">
        <f t="shared" si="99"/>
        <v>0.23362587188986872</v>
      </c>
      <c r="AE48" s="9">
        <f t="shared" si="100"/>
        <v>0.20617942171735745</v>
      </c>
      <c r="AF48" s="28">
        <f>AVERAGE(C48:INDEX(C48:N48,$B$2))</f>
        <v>0.24967834359706723</v>
      </c>
      <c r="AG48" s="28">
        <f t="shared" si="115"/>
        <v>0.22656752538164857</v>
      </c>
      <c r="AH48" s="28">
        <f t="shared" si="116"/>
        <v>0.27278916181248597</v>
      </c>
      <c r="AI48" s="28">
        <f t="shared" si="117"/>
        <v>0.34706114398890403</v>
      </c>
      <c r="AJ48" s="28">
        <f t="shared" si="118"/>
        <v>0.35672835282444848</v>
      </c>
      <c r="AK48" s="32">
        <f t="shared" si="119"/>
        <v>2.0716777090958205E-2</v>
      </c>
      <c r="AL48" s="32">
        <f t="shared" si="101"/>
        <v>-3.6211241094814217E-2</v>
      </c>
      <c r="AM48" s="32">
        <f t="shared" si="101"/>
        <v>4.3851090248890667E-2</v>
      </c>
      <c r="AN48" s="32">
        <f t="shared" si="101"/>
        <v>-0.32684520887380575</v>
      </c>
      <c r="AO48" s="32">
        <f t="shared" si="101"/>
        <v>-0.42202681652607099</v>
      </c>
      <c r="AP48" s="28">
        <f t="shared" ref="AP48" si="135">IFERROR(AP36/AVERAGE(Z24,AP24),"")</f>
        <v>9.7846199393087113E-2</v>
      </c>
      <c r="AQ48" s="28">
        <f>IFERROR(AQ36/AVERAGE(AP24,AQ24),"")</f>
        <v>0.1365289010907472</v>
      </c>
      <c r="AR48" s="28">
        <f>IFERROR(AR36/AVERAGE(AQ24,AR24),"")</f>
        <v>0.20923593618807726</v>
      </c>
      <c r="AS48" s="28">
        <f>IFERROR(AS36/AVERAGE(AR24,AS24),"")</f>
        <v>0.22019452521808883</v>
      </c>
      <c r="AT48" s="28">
        <f>IFERROR(AT36/AVERAGE(AS24,AT24),"")</f>
        <v>0.17862311350010338</v>
      </c>
      <c r="AU48" s="28">
        <f>IFERROR(AU36/AVERAGE(AT24,AU24),"")</f>
        <v>0.23423767672907911</v>
      </c>
      <c r="AV48" s="37"/>
      <c r="AW48" s="37"/>
      <c r="AX48" s="37"/>
      <c r="AY48" s="37"/>
      <c r="AZ48" s="37"/>
      <c r="BA48" s="37"/>
      <c r="BB48" s="28">
        <f t="shared" si="128"/>
        <v>0.14535451694174509</v>
      </c>
      <c r="BC48" s="28">
        <f>IFERROR(BC36*2/(AR24+2*SUM(AS24:INDEX(AS24:AU24,$C$2))-INDEX(AS24:AU24,$C$2)),"")</f>
        <v>0.2117217333554707</v>
      </c>
      <c r="BD48" s="37"/>
      <c r="BE48" s="37"/>
      <c r="BF48" s="28">
        <f>2*SUM(AP36:INDEX(AP36:BA36,$B$2))/(SUM(AP24:INDEX(AP24:BA24,$B$2))*2+Z24-INDEX(AP24:BA24,$B$2))</f>
        <v>0.17431498413342414</v>
      </c>
      <c r="BG48" s="123">
        <f t="shared" si="104"/>
        <v>0.5477152100544509</v>
      </c>
      <c r="BH48" s="118">
        <f t="shared" si="104"/>
        <v>0.76713719747242837</v>
      </c>
      <c r="BI48" s="118">
        <f t="shared" ref="BI48" si="136">AR48/Q48</f>
        <v>0.70102024727440537</v>
      </c>
      <c r="BJ48" s="118">
        <f t="shared" ref="BJ48" si="137">AS48/R48</f>
        <v>0.92457809684702041</v>
      </c>
      <c r="BK48" s="118">
        <f t="shared" ref="BK48" si="138">AT48/S48</f>
        <v>0.68943672314745785</v>
      </c>
      <c r="BL48" s="118">
        <f t="shared" ref="BL48" si="139">AU48/T48</f>
        <v>0.68830686321469781</v>
      </c>
      <c r="BM48" s="118"/>
      <c r="BN48" s="118"/>
      <c r="BO48" s="118"/>
      <c r="BP48" s="118"/>
      <c r="BQ48" s="118"/>
      <c r="BR48" s="118"/>
      <c r="BS48" s="118">
        <f>BB48/((O36+P36+Q36)/(SUM(N24,O24,O24,P24,P24,Q24)/2))</f>
        <v>0.66548277968906899</v>
      </c>
      <c r="BT48" s="118">
        <f t="shared" si="109"/>
        <v>0.74353219861639552</v>
      </c>
      <c r="BU48" s="118">
        <f t="shared" si="109"/>
        <v>0</v>
      </c>
      <c r="BV48" s="118">
        <f t="shared" si="109"/>
        <v>0</v>
      </c>
      <c r="BW48" s="118">
        <f t="shared" si="110"/>
        <v>0.68398817422275793</v>
      </c>
    </row>
    <row r="49" spans="1:75" x14ac:dyDescent="0.25">
      <c r="AA49" s="31">
        <f>2*SUM(O36:INDEX(O36:Z36,$B$2))/(SUM(O24:INDEX(O24:Z24,$B$2))*2+N24-INDEX(O24:Z24,$B$2))</f>
        <v>0.25485087418580732</v>
      </c>
      <c r="AB49" s="18"/>
      <c r="AC49" s="31"/>
      <c r="AD49" s="18"/>
      <c r="AE49" s="18"/>
      <c r="AF49" s="31">
        <f>2*SUM(C36:INDEX(C36:N36,$B$2))/(SUM(C24:INDEX(C24:N24,$B$2))*2+C24-INDEX(C24:N24,$B$2))</f>
        <v>0.25756146638998934</v>
      </c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32">
        <f>2*SUM(AP36:INDEX(AP36:BA36,B2))/(SUM(AP24:INDEX(AP24:BA24,B2))*2+Z24-INDEX(AP24:BA24,B2))</f>
        <v>0.17431498413342414</v>
      </c>
      <c r="BG49" s="124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</row>
    <row r="50" spans="1:75" x14ac:dyDescent="0.25"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24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</row>
    <row r="51" spans="1:75" s="19" customFormat="1" x14ac:dyDescent="0.25">
      <c r="B51" s="2" t="s">
        <v>12</v>
      </c>
      <c r="C51" s="3">
        <f t="shared" ref="C51:Z51" si="140">C15</f>
        <v>42005</v>
      </c>
      <c r="D51" s="3">
        <f t="shared" si="140"/>
        <v>42036</v>
      </c>
      <c r="E51" s="3">
        <f t="shared" si="140"/>
        <v>42064</v>
      </c>
      <c r="F51" s="3">
        <f t="shared" si="140"/>
        <v>42095</v>
      </c>
      <c r="G51" s="3">
        <f t="shared" si="140"/>
        <v>42125</v>
      </c>
      <c r="H51" s="3">
        <f t="shared" si="140"/>
        <v>42156</v>
      </c>
      <c r="I51" s="3">
        <f t="shared" si="140"/>
        <v>42186</v>
      </c>
      <c r="J51" s="3">
        <f t="shared" si="140"/>
        <v>42217</v>
      </c>
      <c r="K51" s="3">
        <f t="shared" si="140"/>
        <v>42248</v>
      </c>
      <c r="L51" s="3">
        <f t="shared" si="140"/>
        <v>42278</v>
      </c>
      <c r="M51" s="3">
        <f t="shared" si="140"/>
        <v>42309</v>
      </c>
      <c r="N51" s="3">
        <f t="shared" si="140"/>
        <v>42339</v>
      </c>
      <c r="O51" s="3">
        <f t="shared" si="140"/>
        <v>42370</v>
      </c>
      <c r="P51" s="3">
        <f t="shared" si="140"/>
        <v>42401</v>
      </c>
      <c r="Q51" s="3">
        <f t="shared" si="140"/>
        <v>42430</v>
      </c>
      <c r="R51" s="3">
        <f t="shared" si="140"/>
        <v>42461</v>
      </c>
      <c r="S51" s="3">
        <f t="shared" si="140"/>
        <v>42491</v>
      </c>
      <c r="T51" s="3">
        <f t="shared" si="140"/>
        <v>42522</v>
      </c>
      <c r="U51" s="3">
        <f t="shared" si="140"/>
        <v>42552</v>
      </c>
      <c r="V51" s="3">
        <f t="shared" si="140"/>
        <v>42583</v>
      </c>
      <c r="W51" s="3">
        <f t="shared" si="140"/>
        <v>42614</v>
      </c>
      <c r="X51" s="3">
        <f t="shared" si="140"/>
        <v>42644</v>
      </c>
      <c r="Y51" s="3">
        <f t="shared" si="140"/>
        <v>42675</v>
      </c>
      <c r="Z51" s="3">
        <f t="shared" si="140"/>
        <v>42705</v>
      </c>
      <c r="AA51" s="29" t="str">
        <f>AA39</f>
        <v>YTD 6/16</v>
      </c>
      <c r="AB51" s="29" t="s">
        <v>19</v>
      </c>
      <c r="AC51" s="29" t="s">
        <v>20</v>
      </c>
      <c r="AD51" s="29" t="s">
        <v>21</v>
      </c>
      <c r="AE51" s="29" t="s">
        <v>22</v>
      </c>
      <c r="AF51" s="26" t="str">
        <f t="shared" ref="AF51:AJ51" si="141">AF27</f>
        <v>YTD 6/15</v>
      </c>
      <c r="AG51" s="26" t="str">
        <f t="shared" si="141"/>
        <v>Q1 '15</v>
      </c>
      <c r="AH51" s="26" t="str">
        <f t="shared" si="141"/>
        <v>Q2 '15</v>
      </c>
      <c r="AI51" s="26" t="str">
        <f t="shared" si="141"/>
        <v>Q3 '15</v>
      </c>
      <c r="AJ51" s="26" t="str">
        <f t="shared" si="141"/>
        <v>Q4 '15</v>
      </c>
      <c r="AK51" s="30" t="s">
        <v>27</v>
      </c>
      <c r="AL51" s="30" t="s">
        <v>29</v>
      </c>
      <c r="AM51" s="30" t="s">
        <v>30</v>
      </c>
      <c r="AN51" s="30" t="s">
        <v>31</v>
      </c>
      <c r="AO51" s="30" t="s">
        <v>32</v>
      </c>
      <c r="AP51" s="108">
        <v>42736</v>
      </c>
      <c r="AQ51" s="108">
        <v>42767</v>
      </c>
      <c r="AR51" s="108">
        <v>42795</v>
      </c>
      <c r="AS51" s="108">
        <v>42826</v>
      </c>
      <c r="AT51" s="108">
        <v>42856</v>
      </c>
      <c r="AU51" s="108">
        <v>42887</v>
      </c>
      <c r="AV51" s="108">
        <v>42917</v>
      </c>
      <c r="AW51" s="108">
        <v>42948</v>
      </c>
      <c r="AX51" s="108">
        <v>42979</v>
      </c>
      <c r="AY51" s="108">
        <v>43009</v>
      </c>
      <c r="AZ51" s="108">
        <v>43040</v>
      </c>
      <c r="BA51" s="108">
        <v>43070</v>
      </c>
      <c r="BB51" s="29" t="s">
        <v>123</v>
      </c>
      <c r="BC51" s="29" t="s">
        <v>124</v>
      </c>
      <c r="BD51" s="29" t="s">
        <v>125</v>
      </c>
      <c r="BE51" s="29" t="s">
        <v>126</v>
      </c>
      <c r="BF51" s="29" t="str">
        <f>$BF$3</f>
        <v>YTD 6/17</v>
      </c>
      <c r="BG51" s="121">
        <v>42736</v>
      </c>
      <c r="BH51" s="108">
        <v>42767</v>
      </c>
      <c r="BI51" s="108">
        <v>42795</v>
      </c>
      <c r="BJ51" s="108">
        <v>42826</v>
      </c>
      <c r="BK51" s="108">
        <v>42856</v>
      </c>
      <c r="BL51" s="108">
        <v>42887</v>
      </c>
      <c r="BM51" s="108">
        <v>42917</v>
      </c>
      <c r="BN51" s="108">
        <v>42948</v>
      </c>
      <c r="BO51" s="108">
        <v>42979</v>
      </c>
      <c r="BP51" s="108">
        <v>43009</v>
      </c>
      <c r="BQ51" s="108">
        <v>43040</v>
      </c>
      <c r="BR51" s="108">
        <v>43070</v>
      </c>
      <c r="BS51" s="29" t="s">
        <v>127</v>
      </c>
      <c r="BT51" s="29" t="s">
        <v>128</v>
      </c>
      <c r="BU51" s="29" t="s">
        <v>96</v>
      </c>
      <c r="BV51" s="29" t="s">
        <v>129</v>
      </c>
      <c r="BW51" s="112" t="s">
        <v>130</v>
      </c>
    </row>
    <row r="52" spans="1:75" x14ac:dyDescent="0.25">
      <c r="A52" s="20" t="str">
        <f>$B$51&amp;"_by_rookie_mdrt:"&amp;B52</f>
        <v># Case_by_rookie_mdrt:MDRT</v>
      </c>
      <c r="B52" t="s">
        <v>4</v>
      </c>
      <c r="C52">
        <v>22</v>
      </c>
      <c r="D52">
        <v>8</v>
      </c>
      <c r="E52">
        <v>41</v>
      </c>
      <c r="F52">
        <v>19</v>
      </c>
      <c r="G52">
        <v>19</v>
      </c>
      <c r="H52">
        <v>26</v>
      </c>
      <c r="I52">
        <v>46</v>
      </c>
      <c r="J52">
        <v>23</v>
      </c>
      <c r="K52">
        <v>52</v>
      </c>
      <c r="L52">
        <v>34</v>
      </c>
      <c r="M52">
        <v>54</v>
      </c>
      <c r="N52">
        <v>100</v>
      </c>
      <c r="O52">
        <v>17</v>
      </c>
      <c r="P52">
        <v>12</v>
      </c>
      <c r="Q52">
        <v>44</v>
      </c>
      <c r="R52">
        <v>25</v>
      </c>
      <c r="S52">
        <v>24</v>
      </c>
      <c r="T52">
        <v>34</v>
      </c>
      <c r="U52">
        <v>34</v>
      </c>
      <c r="V52">
        <v>30</v>
      </c>
      <c r="W52">
        <v>40.5</v>
      </c>
      <c r="X52">
        <f>[15]cc!AB11</f>
        <v>25</v>
      </c>
      <c r="Y52">
        <f>[24]cc!AC11</f>
        <v>20</v>
      </c>
      <c r="Z52" s="6">
        <f>[16]cc!J34</f>
        <v>50.5</v>
      </c>
      <c r="AA52" s="22">
        <f>SUM(O52:INDEX(O52:Z52,$B$2))</f>
        <v>156</v>
      </c>
      <c r="AB52" s="22">
        <f>SUM(O52:Q52)</f>
        <v>73</v>
      </c>
      <c r="AC52" s="22">
        <f>SUM(R52:T52)</f>
        <v>83</v>
      </c>
      <c r="AD52" s="22">
        <f>SUM(U52:W52)</f>
        <v>104.5</v>
      </c>
      <c r="AE52" s="22">
        <f>SUM(X52:Z52)</f>
        <v>95.5</v>
      </c>
      <c r="AF52" s="22">
        <f>SUM(C52                                                               : INDEX(C52:N52,$B$2))</f>
        <v>135</v>
      </c>
      <c r="AG52" s="22">
        <f t="shared" ref="AG52:AG58" si="142">SUM(C52:E52)</f>
        <v>71</v>
      </c>
      <c r="AH52" s="22">
        <f t="shared" ref="AH52:AH58" si="143">SUM(F52:H52)</f>
        <v>64</v>
      </c>
      <c r="AI52" s="22">
        <f t="shared" ref="AI52:AI58" si="144">SUM(I52:K52)</f>
        <v>121</v>
      </c>
      <c r="AJ52" s="22">
        <f t="shared" ref="AJ52:AJ58" si="145">SUM(L52:N52)</f>
        <v>188</v>
      </c>
      <c r="AK52" s="31">
        <f>AA52/AF52-1</f>
        <v>0.15555555555555545</v>
      </c>
      <c r="AL52" s="31">
        <f t="shared" ref="AL52:AN60" si="146">AB52/AG52-1</f>
        <v>2.8169014084507005E-2</v>
      </c>
      <c r="AM52" s="31">
        <f t="shared" si="146"/>
        <v>0.296875</v>
      </c>
      <c r="AN52" s="31">
        <f t="shared" si="146"/>
        <v>-0.13636363636363635</v>
      </c>
      <c r="AO52" s="31">
        <f>AE52/SUM(L52:INDEX(L52:N52,MOD($B$2,3)))-1</f>
        <v>-0.49202127659574468</v>
      </c>
      <c r="AP52" s="113">
        <f>[17]cc!J34</f>
        <v>51.5</v>
      </c>
      <c r="AQ52" s="113">
        <f>[18]cc!J34</f>
        <v>92.5</v>
      </c>
      <c r="AR52" s="113">
        <f>[19]cc!J34</f>
        <v>102.5</v>
      </c>
      <c r="AS52" s="113">
        <f>[20]cc!J34</f>
        <v>105</v>
      </c>
      <c r="AT52" s="113">
        <f>[21]cc!J34</f>
        <v>114</v>
      </c>
      <c r="AU52" s="113">
        <f>[22]cc!J34</f>
        <v>86</v>
      </c>
      <c r="AV52" s="113"/>
      <c r="AW52" s="113"/>
      <c r="AX52" s="113"/>
      <c r="AY52" s="113"/>
      <c r="AZ52" s="113"/>
      <c r="BA52" s="113"/>
      <c r="BB52" s="110">
        <f>SUM(AP52:INDEX(AP52:AR52,IF($B$2&lt;3,$B$2,3)))</f>
        <v>246.5</v>
      </c>
      <c r="BC52" s="110">
        <f>SUM(AS52:INDEX(AS52:AU52,IF(AND($B$2&gt;3,B50&lt;7),$B$2-3,0)))</f>
        <v>305</v>
      </c>
      <c r="BD52" s="110">
        <f>SUM(AV52:INDEX(AV52:AX52,IF(AND($B$2&gt;6,$B$2&lt;10),$B$2-6,0)))</f>
        <v>0</v>
      </c>
      <c r="BE52" s="110">
        <f>SUM(AY52:INDEX(AY52:BA52,IF($B$2&gt;9,$B$2-9,0)))</f>
        <v>0</v>
      </c>
      <c r="BF52" s="110">
        <f>SUM($AP52:INDEX(AP52:BA52,$B$2))</f>
        <v>551.5</v>
      </c>
      <c r="BG52" s="122">
        <f t="shared" ref="BG52:BG60" si="147">AP52/O52</f>
        <v>3.0294117647058822</v>
      </c>
      <c r="BH52" s="111">
        <f t="shared" ref="BH52:BH60" si="148">AQ52/P52</f>
        <v>7.708333333333333</v>
      </c>
      <c r="BI52" s="111">
        <f t="shared" ref="BI52:BI60" si="149">AR52/Q52</f>
        <v>2.3295454545454546</v>
      </c>
      <c r="BJ52" s="111">
        <f t="shared" ref="BJ52:BJ60" si="150">AS52/R52</f>
        <v>4.2</v>
      </c>
      <c r="BK52" s="111">
        <f t="shared" ref="BK52:BK60" si="151">AT52/S52</f>
        <v>4.75</v>
      </c>
      <c r="BL52" s="111">
        <f t="shared" ref="BL52:BL60" si="152">AU52/T52</f>
        <v>2.5294117647058822</v>
      </c>
      <c r="BM52" s="111">
        <f t="shared" ref="BM52:BM60" si="153">AV52/U52</f>
        <v>0</v>
      </c>
      <c r="BN52" s="111">
        <f t="shared" ref="BN52:BN60" si="154">AW52/V52</f>
        <v>0</v>
      </c>
      <c r="BO52" s="111">
        <f t="shared" ref="BO52:BO60" si="155">AX52/W52</f>
        <v>0</v>
      </c>
      <c r="BP52" s="111">
        <f t="shared" ref="BP52:BP60" si="156">AY52/X52</f>
        <v>0</v>
      </c>
      <c r="BQ52" s="111">
        <f t="shared" ref="BQ52:BQ60" si="157">AZ52/Y52</f>
        <v>0</v>
      </c>
      <c r="BR52" s="111">
        <f t="shared" ref="BR52:BR60" si="158">BA52/Z52</f>
        <v>0</v>
      </c>
      <c r="BS52" s="111">
        <f>BB52/SUM(O52:INDEX(O52:Q52,IF($B$2&lt;3,$B$2,3)))</f>
        <v>3.3767123287671232</v>
      </c>
      <c r="BT52" s="111">
        <f>BC52/SUM(R52:INDEX(R52:T52,IF($B$2&lt;7,$B$2-3,3)))</f>
        <v>3.6746987951807228</v>
      </c>
      <c r="BU52" s="111">
        <f t="shared" ref="BU52:BU60" si="159">BD52/AD52</f>
        <v>0</v>
      </c>
      <c r="BV52" s="111">
        <f t="shared" ref="BV52:BV60" si="160">BE52/AE52</f>
        <v>0</v>
      </c>
      <c r="BW52" s="111">
        <f t="shared" ref="BW52:BW60" si="161">BF52/AA52</f>
        <v>3.5352564102564101</v>
      </c>
    </row>
    <row r="53" spans="1:75" x14ac:dyDescent="0.25">
      <c r="A53" s="20" t="str">
        <f t="shared" ref="A53:A60" si="162">$B$51&amp;"_by_rookie_mdrt:"&amp;B53</f>
        <v># Case_by_rookie_mdrt:Rookie in month</v>
      </c>
      <c r="B53" t="s">
        <v>5</v>
      </c>
      <c r="C53">
        <v>101</v>
      </c>
      <c r="D53">
        <v>61</v>
      </c>
      <c r="E53">
        <v>102</v>
      </c>
      <c r="F53">
        <v>132</v>
      </c>
      <c r="G53">
        <v>106.5</v>
      </c>
      <c r="H53">
        <v>133</v>
      </c>
      <c r="I53">
        <v>214</v>
      </c>
      <c r="J53">
        <v>125</v>
      </c>
      <c r="K53">
        <v>285</v>
      </c>
      <c r="L53">
        <v>173</v>
      </c>
      <c r="M53">
        <v>431</v>
      </c>
      <c r="N53">
        <v>247</v>
      </c>
      <c r="O53">
        <v>63</v>
      </c>
      <c r="P53">
        <v>47</v>
      </c>
      <c r="Q53">
        <v>307</v>
      </c>
      <c r="R53">
        <v>235</v>
      </c>
      <c r="S53">
        <v>304</v>
      </c>
      <c r="T53">
        <v>755</v>
      </c>
      <c r="U53">
        <v>383</v>
      </c>
      <c r="V53">
        <v>440</v>
      </c>
      <c r="W53">
        <v>691.5</v>
      </c>
      <c r="X53">
        <f>[15]cc!AB12</f>
        <v>497.5</v>
      </c>
      <c r="Y53">
        <f>[24]cc!AC12</f>
        <v>533</v>
      </c>
      <c r="Z53" s="6">
        <f>[16]cc!J35</f>
        <v>1110</v>
      </c>
      <c r="AA53" s="22">
        <f>SUM(O53:INDEX(O53:Z53,$B$2))</f>
        <v>1711</v>
      </c>
      <c r="AB53" s="22">
        <f t="shared" ref="AB53:AB58" si="163">SUM(O53:Q53)</f>
        <v>417</v>
      </c>
      <c r="AC53" s="22">
        <f t="shared" ref="AC53:AC58" si="164">SUM(R53:T53)</f>
        <v>1294</v>
      </c>
      <c r="AD53" s="22">
        <f t="shared" ref="AD53:AD58" si="165">SUM(U53:W53)</f>
        <v>1514.5</v>
      </c>
      <c r="AE53" s="22">
        <f t="shared" ref="AE53:AE58" si="166">SUM(X53:Z53)</f>
        <v>2140.5</v>
      </c>
      <c r="AF53" s="22">
        <f>SUM(C53                                                               : INDEX(C53:N53,$B$2))</f>
        <v>635.5</v>
      </c>
      <c r="AG53" s="22">
        <f t="shared" si="142"/>
        <v>264</v>
      </c>
      <c r="AH53" s="22">
        <f t="shared" si="143"/>
        <v>371.5</v>
      </c>
      <c r="AI53" s="22">
        <f t="shared" si="144"/>
        <v>624</v>
      </c>
      <c r="AJ53" s="22">
        <f t="shared" si="145"/>
        <v>851</v>
      </c>
      <c r="AK53" s="31">
        <f t="shared" ref="AK53:AK60" si="167">AA53/AF53-1</f>
        <v>1.6923682140047207</v>
      </c>
      <c r="AL53" s="31">
        <f t="shared" si="146"/>
        <v>0.57954545454545459</v>
      </c>
      <c r="AM53" s="31">
        <f t="shared" si="146"/>
        <v>2.4831763122476449</v>
      </c>
      <c r="AN53" s="31">
        <f t="shared" si="146"/>
        <v>1.4270833333333335</v>
      </c>
      <c r="AO53" s="31">
        <f>AE53/SUM(L53:INDEX(L53:N53,MOD($B$2,3)))-1</f>
        <v>1.5152761457109283</v>
      </c>
      <c r="AP53" s="113">
        <f>[17]cc!J35</f>
        <v>195</v>
      </c>
      <c r="AQ53" s="113">
        <f>[18]cc!J35</f>
        <v>268</v>
      </c>
      <c r="AR53" s="113">
        <f>[19]cc!J35</f>
        <v>726</v>
      </c>
      <c r="AS53" s="113">
        <f>[20]cc!J35</f>
        <v>470</v>
      </c>
      <c r="AT53" s="113">
        <f>[21]cc!J35</f>
        <v>458</v>
      </c>
      <c r="AU53" s="113">
        <f>[22]cc!J35</f>
        <v>1053</v>
      </c>
      <c r="AV53" s="113"/>
      <c r="AW53" s="113"/>
      <c r="AX53" s="113"/>
      <c r="AY53" s="113"/>
      <c r="AZ53" s="113"/>
      <c r="BA53" s="113"/>
      <c r="BB53" s="110">
        <f>SUM(AP53:INDEX(AP53:AR53,IF($B$2&lt;3,$B$2,3)))</f>
        <v>1189</v>
      </c>
      <c r="BC53" s="110">
        <f>SUM(AS53:INDEX(AS53:AU53,IF(AND($B$2&gt;3,B51&lt;7),$B$2-3,0)))</f>
        <v>1981</v>
      </c>
      <c r="BD53" s="110">
        <f>SUM(AV53:INDEX(AV53:AX53,IF(AND($B$2&gt;6,$B$2&lt;10),$B$2-6,0)))</f>
        <v>0</v>
      </c>
      <c r="BE53" s="110">
        <f>SUM(AY53:INDEX(AY53:BA53,IF($B$2&gt;9,$B$2-9,0)))</f>
        <v>0</v>
      </c>
      <c r="BF53" s="110">
        <f>SUM($AP53:INDEX(AP53:BA53,$B$2))</f>
        <v>3170</v>
      </c>
      <c r="BG53" s="122">
        <f t="shared" si="147"/>
        <v>3.0952380952380953</v>
      </c>
      <c r="BH53" s="111">
        <f t="shared" si="148"/>
        <v>5.7021276595744679</v>
      </c>
      <c r="BI53" s="111">
        <f t="shared" si="149"/>
        <v>2.3648208469055376</v>
      </c>
      <c r="BJ53" s="111">
        <f t="shared" si="150"/>
        <v>2</v>
      </c>
      <c r="BK53" s="111">
        <f t="shared" si="151"/>
        <v>1.506578947368421</v>
      </c>
      <c r="BL53" s="111">
        <f t="shared" si="152"/>
        <v>1.3947019867549668</v>
      </c>
      <c r="BM53" s="111">
        <f t="shared" si="153"/>
        <v>0</v>
      </c>
      <c r="BN53" s="111">
        <f t="shared" si="154"/>
        <v>0</v>
      </c>
      <c r="BO53" s="111">
        <f t="shared" si="155"/>
        <v>0</v>
      </c>
      <c r="BP53" s="111">
        <f t="shared" si="156"/>
        <v>0</v>
      </c>
      <c r="BQ53" s="111">
        <f t="shared" si="157"/>
        <v>0</v>
      </c>
      <c r="BR53" s="111">
        <f t="shared" si="158"/>
        <v>0</v>
      </c>
      <c r="BS53" s="111">
        <f>BB53/SUM(O53:INDEX(O53:Q53,IF($B$2&lt;3,$B$2,3)))</f>
        <v>2.8513189448441247</v>
      </c>
      <c r="BT53" s="111">
        <f>BC53/SUM(R53:INDEX(R53:T53,IF($B$2&lt;7,$B$2-3,3)))</f>
        <v>1.5309119010819165</v>
      </c>
      <c r="BU53" s="111">
        <f t="shared" si="159"/>
        <v>0</v>
      </c>
      <c r="BV53" s="111">
        <f t="shared" si="160"/>
        <v>0</v>
      </c>
      <c r="BW53" s="111">
        <f t="shared" si="161"/>
        <v>1.8527177089421392</v>
      </c>
    </row>
    <row r="54" spans="1:75" x14ac:dyDescent="0.25">
      <c r="A54" s="20" t="str">
        <f t="shared" si="162"/>
        <v># Case_by_rookie_mdrt:Rookie last month</v>
      </c>
      <c r="B54" t="s">
        <v>6</v>
      </c>
      <c r="C54">
        <v>67</v>
      </c>
      <c r="D54">
        <v>76</v>
      </c>
      <c r="E54">
        <v>80</v>
      </c>
      <c r="F54">
        <v>83</v>
      </c>
      <c r="G54">
        <v>117.5</v>
      </c>
      <c r="H54">
        <v>101</v>
      </c>
      <c r="I54">
        <v>132</v>
      </c>
      <c r="J54">
        <v>102</v>
      </c>
      <c r="K54">
        <v>188</v>
      </c>
      <c r="L54">
        <v>193</v>
      </c>
      <c r="M54">
        <v>132</v>
      </c>
      <c r="N54">
        <v>358</v>
      </c>
      <c r="O54">
        <v>73</v>
      </c>
      <c r="P54">
        <v>61</v>
      </c>
      <c r="Q54">
        <v>39</v>
      </c>
      <c r="R54">
        <v>100</v>
      </c>
      <c r="S54">
        <v>156</v>
      </c>
      <c r="T54">
        <v>301</v>
      </c>
      <c r="U54">
        <v>266</v>
      </c>
      <c r="V54">
        <v>242</v>
      </c>
      <c r="W54">
        <v>408</v>
      </c>
      <c r="X54">
        <f>[15]cc!AB13</f>
        <v>269.5</v>
      </c>
      <c r="Y54">
        <f>[24]cc!AC13</f>
        <v>305.5</v>
      </c>
      <c r="Z54" s="6">
        <f>[16]cc!J36</f>
        <v>488.5</v>
      </c>
      <c r="AA54" s="22">
        <f>SUM(O54:INDEX(O54:Z54,$B$2))</f>
        <v>730</v>
      </c>
      <c r="AB54" s="22">
        <f t="shared" si="163"/>
        <v>173</v>
      </c>
      <c r="AC54" s="22">
        <f t="shared" si="164"/>
        <v>557</v>
      </c>
      <c r="AD54" s="22">
        <f t="shared" si="165"/>
        <v>916</v>
      </c>
      <c r="AE54" s="22">
        <f t="shared" si="166"/>
        <v>1063.5</v>
      </c>
      <c r="AF54" s="22">
        <f>SUM(C54                                                               : INDEX(C54:N54,$B$2))</f>
        <v>524.5</v>
      </c>
      <c r="AG54" s="22">
        <f t="shared" si="142"/>
        <v>223</v>
      </c>
      <c r="AH54" s="22">
        <f t="shared" si="143"/>
        <v>301.5</v>
      </c>
      <c r="AI54" s="22">
        <f t="shared" si="144"/>
        <v>422</v>
      </c>
      <c r="AJ54" s="22">
        <f t="shared" si="145"/>
        <v>683</v>
      </c>
      <c r="AK54" s="31">
        <f t="shared" si="167"/>
        <v>0.39180171591992363</v>
      </c>
      <c r="AL54" s="31">
        <f t="shared" si="146"/>
        <v>-0.22421524663677128</v>
      </c>
      <c r="AM54" s="31">
        <f t="shared" si="146"/>
        <v>0.84742951907131014</v>
      </c>
      <c r="AN54" s="31">
        <f t="shared" si="146"/>
        <v>1.1706161137440758</v>
      </c>
      <c r="AO54" s="31">
        <f>AE54/SUM(L54:INDEX(L54:N54,MOD($B$2,3)))-1</f>
        <v>0.55710102489019042</v>
      </c>
      <c r="AP54" s="113">
        <f>[17]cc!J36</f>
        <v>189</v>
      </c>
      <c r="AQ54" s="113">
        <f>[18]cc!J36</f>
        <v>116</v>
      </c>
      <c r="AR54" s="113">
        <f>[19]cc!J36</f>
        <v>281</v>
      </c>
      <c r="AS54" s="113">
        <f>[20]cc!J36</f>
        <v>313</v>
      </c>
      <c r="AT54" s="113">
        <f>[21]cc!J36</f>
        <v>199</v>
      </c>
      <c r="AU54" s="113">
        <f>[22]cc!J36</f>
        <v>154.5</v>
      </c>
      <c r="AV54" s="113"/>
      <c r="AW54" s="113"/>
      <c r="AX54" s="113"/>
      <c r="AY54" s="113"/>
      <c r="AZ54" s="113"/>
      <c r="BA54" s="113"/>
      <c r="BB54" s="110">
        <f>SUM(AP54:INDEX(AP54:AR54,IF($B$2&lt;3,$B$2,3)))</f>
        <v>586</v>
      </c>
      <c r="BC54" s="110">
        <f>SUM(AS54:INDEX(AS54:AU54,IF(AND($B$2&gt;3,B52&lt;7),$B$2-3,0)))</f>
        <v>666.5</v>
      </c>
      <c r="BD54" s="110">
        <f>SUM(AV54:INDEX(AV54:AX54,IF(AND($B$2&gt;6,$B$2&lt;10),$B$2-6,0)))</f>
        <v>0</v>
      </c>
      <c r="BE54" s="110">
        <f>SUM(AY54:INDEX(AY54:BA54,IF($B$2&gt;9,$B$2-9,0)))</f>
        <v>0</v>
      </c>
      <c r="BF54" s="110">
        <f>SUM($AP54:INDEX(AP54:BA54,$B$2))</f>
        <v>1252.5</v>
      </c>
      <c r="BG54" s="122">
        <f t="shared" si="147"/>
        <v>2.5890410958904111</v>
      </c>
      <c r="BH54" s="111">
        <f t="shared" si="148"/>
        <v>1.901639344262295</v>
      </c>
      <c r="BI54" s="111">
        <f t="shared" si="149"/>
        <v>7.2051282051282053</v>
      </c>
      <c r="BJ54" s="111">
        <f t="shared" si="150"/>
        <v>3.13</v>
      </c>
      <c r="BK54" s="111">
        <f t="shared" si="151"/>
        <v>1.2756410256410255</v>
      </c>
      <c r="BL54" s="111">
        <f t="shared" si="152"/>
        <v>0.51328903654485047</v>
      </c>
      <c r="BM54" s="111">
        <f t="shared" si="153"/>
        <v>0</v>
      </c>
      <c r="BN54" s="111">
        <f t="shared" si="154"/>
        <v>0</v>
      </c>
      <c r="BO54" s="111">
        <f t="shared" si="155"/>
        <v>0</v>
      </c>
      <c r="BP54" s="111">
        <f t="shared" si="156"/>
        <v>0</v>
      </c>
      <c r="BQ54" s="111">
        <f t="shared" si="157"/>
        <v>0</v>
      </c>
      <c r="BR54" s="111">
        <f t="shared" si="158"/>
        <v>0</v>
      </c>
      <c r="BS54" s="111">
        <f>BB54/SUM(O54:INDEX(O54:Q54,IF($B$2&lt;3,$B$2,3)))</f>
        <v>3.3872832369942198</v>
      </c>
      <c r="BT54" s="111">
        <f>BC54/SUM(R54:INDEX(R54:T54,IF($B$2&lt;7,$B$2-3,3)))</f>
        <v>1.196588868940754</v>
      </c>
      <c r="BU54" s="111">
        <f t="shared" si="159"/>
        <v>0</v>
      </c>
      <c r="BV54" s="111">
        <f t="shared" si="160"/>
        <v>0</v>
      </c>
      <c r="BW54" s="111">
        <f t="shared" si="161"/>
        <v>1.7157534246575343</v>
      </c>
    </row>
    <row r="55" spans="1:75" x14ac:dyDescent="0.25">
      <c r="A55" s="20" t="str">
        <f t="shared" si="162"/>
        <v># Case_by_rookie_mdrt:2-3 months</v>
      </c>
      <c r="B55" t="s">
        <v>7</v>
      </c>
      <c r="C55">
        <v>80</v>
      </c>
      <c r="D55">
        <v>65</v>
      </c>
      <c r="E55">
        <v>116</v>
      </c>
      <c r="F55">
        <v>75</v>
      </c>
      <c r="G55">
        <v>79</v>
      </c>
      <c r="H55">
        <v>157</v>
      </c>
      <c r="I55">
        <v>162</v>
      </c>
      <c r="J55">
        <v>94</v>
      </c>
      <c r="K55">
        <v>245</v>
      </c>
      <c r="L55">
        <v>177</v>
      </c>
      <c r="M55">
        <v>311</v>
      </c>
      <c r="N55">
        <v>250.5</v>
      </c>
      <c r="O55">
        <v>110</v>
      </c>
      <c r="P55">
        <v>150</v>
      </c>
      <c r="Q55">
        <v>174</v>
      </c>
      <c r="R55">
        <v>78</v>
      </c>
      <c r="S55">
        <v>129</v>
      </c>
      <c r="T55">
        <v>229</v>
      </c>
      <c r="U55">
        <v>177</v>
      </c>
      <c r="V55">
        <v>325</v>
      </c>
      <c r="W55">
        <v>477</v>
      </c>
      <c r="X55">
        <f>[15]cc!AB14</f>
        <v>268</v>
      </c>
      <c r="Y55">
        <f>[24]cc!AC14</f>
        <v>294</v>
      </c>
      <c r="Z55" s="6">
        <f>[16]cc!J37</f>
        <v>554.5</v>
      </c>
      <c r="AA55" s="22">
        <f>SUM(O55:INDEX(O55:Z55,$B$2))</f>
        <v>870</v>
      </c>
      <c r="AB55" s="22">
        <f t="shared" si="163"/>
        <v>434</v>
      </c>
      <c r="AC55" s="22">
        <f t="shared" si="164"/>
        <v>436</v>
      </c>
      <c r="AD55" s="22">
        <f t="shared" si="165"/>
        <v>979</v>
      </c>
      <c r="AE55" s="22">
        <f t="shared" si="166"/>
        <v>1116.5</v>
      </c>
      <c r="AF55" s="22">
        <f>SUM(C55                                                               : INDEX(C55:N55,$B$2))</f>
        <v>572</v>
      </c>
      <c r="AG55" s="22">
        <f t="shared" si="142"/>
        <v>261</v>
      </c>
      <c r="AH55" s="22">
        <f t="shared" si="143"/>
        <v>311</v>
      </c>
      <c r="AI55" s="22">
        <f t="shared" si="144"/>
        <v>501</v>
      </c>
      <c r="AJ55" s="22">
        <f t="shared" si="145"/>
        <v>738.5</v>
      </c>
      <c r="AK55" s="31">
        <f t="shared" si="167"/>
        <v>0.52097902097902105</v>
      </c>
      <c r="AL55" s="31">
        <f t="shared" si="146"/>
        <v>0.66283524904214564</v>
      </c>
      <c r="AM55" s="31">
        <f t="shared" si="146"/>
        <v>0.40192926045016075</v>
      </c>
      <c r="AN55" s="31">
        <f t="shared" si="146"/>
        <v>0.95409181636726537</v>
      </c>
      <c r="AO55" s="31">
        <f>AE55/SUM(L55:INDEX(L55:N55,MOD($B$2,3)))-1</f>
        <v>0.51184834123222744</v>
      </c>
      <c r="AP55" s="113">
        <f>[17]cc!J37</f>
        <v>239.5</v>
      </c>
      <c r="AQ55" s="113">
        <f>[18]cc!J37</f>
        <v>417</v>
      </c>
      <c r="AR55" s="113">
        <f>[19]cc!J37</f>
        <v>326</v>
      </c>
      <c r="AS55" s="113">
        <f>[20]cc!J37</f>
        <v>232</v>
      </c>
      <c r="AT55" s="113">
        <f>[21]cc!J37</f>
        <v>248</v>
      </c>
      <c r="AU55" s="113">
        <f>[22]cc!J37</f>
        <v>205.5</v>
      </c>
      <c r="AV55" s="113"/>
      <c r="AW55" s="113"/>
      <c r="AX55" s="113"/>
      <c r="AY55" s="113"/>
      <c r="AZ55" s="113"/>
      <c r="BA55" s="113"/>
      <c r="BB55" s="110">
        <f>SUM(AP55:INDEX(AP55:AR55,IF($B$2&lt;3,$B$2,3)))</f>
        <v>982.5</v>
      </c>
      <c r="BC55" s="110">
        <f>SUM(AS55:INDEX(AS55:AU55,IF(AND($B$2&gt;3,B53&lt;7),$B$2-3,0)))</f>
        <v>685.5</v>
      </c>
      <c r="BD55" s="110">
        <f>SUM(AV55:INDEX(AV55:AX55,IF(AND($B$2&gt;6,$B$2&lt;10),$B$2-6,0)))</f>
        <v>0</v>
      </c>
      <c r="BE55" s="110">
        <f>SUM(AY55:INDEX(AY55:BA55,IF($B$2&gt;9,$B$2-9,0)))</f>
        <v>0</v>
      </c>
      <c r="BF55" s="110">
        <f>SUM($AP55:INDEX(AP55:BA55,$B$2))</f>
        <v>1668</v>
      </c>
      <c r="BG55" s="122">
        <f t="shared" si="147"/>
        <v>2.1772727272727272</v>
      </c>
      <c r="BH55" s="111">
        <f t="shared" si="148"/>
        <v>2.78</v>
      </c>
      <c r="BI55" s="111">
        <f t="shared" si="149"/>
        <v>1.8735632183908046</v>
      </c>
      <c r="BJ55" s="111">
        <f t="shared" si="150"/>
        <v>2.9743589743589745</v>
      </c>
      <c r="BK55" s="111">
        <f t="shared" si="151"/>
        <v>1.9224806201550388</v>
      </c>
      <c r="BL55" s="111">
        <f t="shared" si="152"/>
        <v>0.8973799126637555</v>
      </c>
      <c r="BM55" s="111">
        <f t="shared" si="153"/>
        <v>0</v>
      </c>
      <c r="BN55" s="111">
        <f t="shared" si="154"/>
        <v>0</v>
      </c>
      <c r="BO55" s="111">
        <f t="shared" si="155"/>
        <v>0</v>
      </c>
      <c r="BP55" s="111">
        <f t="shared" si="156"/>
        <v>0</v>
      </c>
      <c r="BQ55" s="111">
        <f t="shared" si="157"/>
        <v>0</v>
      </c>
      <c r="BR55" s="111">
        <f t="shared" si="158"/>
        <v>0</v>
      </c>
      <c r="BS55" s="111">
        <f>BB55/SUM(O55:INDEX(O55:Q55,IF($B$2&lt;3,$B$2,3)))</f>
        <v>2.2638248847926268</v>
      </c>
      <c r="BT55" s="111">
        <f>BC55/SUM(R55:INDEX(R55:T55,IF($B$2&lt;7,$B$2-3,3)))</f>
        <v>1.5722477064220184</v>
      </c>
      <c r="BU55" s="111">
        <f t="shared" si="159"/>
        <v>0</v>
      </c>
      <c r="BV55" s="111">
        <f t="shared" si="160"/>
        <v>0</v>
      </c>
      <c r="BW55" s="111">
        <f t="shared" si="161"/>
        <v>1.9172413793103449</v>
      </c>
    </row>
    <row r="56" spans="1:75" x14ac:dyDescent="0.25">
      <c r="A56" s="20" t="str">
        <f t="shared" si="162"/>
        <v># Case_by_rookie_mdrt:4 - 6 mths</v>
      </c>
      <c r="B56" t="s">
        <v>8</v>
      </c>
      <c r="C56">
        <v>37</v>
      </c>
      <c r="D56">
        <v>34</v>
      </c>
      <c r="E56">
        <v>77</v>
      </c>
      <c r="F56">
        <v>103</v>
      </c>
      <c r="G56">
        <v>112</v>
      </c>
      <c r="H56">
        <v>85</v>
      </c>
      <c r="I56">
        <v>80</v>
      </c>
      <c r="J56">
        <v>62</v>
      </c>
      <c r="K56">
        <v>144</v>
      </c>
      <c r="L56">
        <v>106.5</v>
      </c>
      <c r="M56">
        <v>206</v>
      </c>
      <c r="N56">
        <v>213</v>
      </c>
      <c r="O56">
        <v>101</v>
      </c>
      <c r="P56">
        <v>98</v>
      </c>
      <c r="Q56">
        <v>249</v>
      </c>
      <c r="R56">
        <v>105</v>
      </c>
      <c r="S56">
        <v>105</v>
      </c>
      <c r="T56">
        <v>89</v>
      </c>
      <c r="U56">
        <v>70</v>
      </c>
      <c r="V56">
        <v>98</v>
      </c>
      <c r="W56">
        <v>151.5</v>
      </c>
      <c r="X56">
        <f>[15]cc!AB15</f>
        <v>177</v>
      </c>
      <c r="Y56">
        <f>[24]cc!AC15</f>
        <v>200</v>
      </c>
      <c r="Z56" s="6">
        <f>[16]cc!J38</f>
        <v>414</v>
      </c>
      <c r="AA56" s="22">
        <f>SUM(O56:INDEX(O56:Z56,$B$2))</f>
        <v>747</v>
      </c>
      <c r="AB56" s="22">
        <f t="shared" si="163"/>
        <v>448</v>
      </c>
      <c r="AC56" s="22">
        <f t="shared" si="164"/>
        <v>299</v>
      </c>
      <c r="AD56" s="22">
        <f t="shared" si="165"/>
        <v>319.5</v>
      </c>
      <c r="AE56" s="22">
        <f t="shared" si="166"/>
        <v>791</v>
      </c>
      <c r="AF56" s="22">
        <f>SUM(C56                                                               : INDEX(C56:N56,$B$2))</f>
        <v>448</v>
      </c>
      <c r="AG56" s="22">
        <f t="shared" si="142"/>
        <v>148</v>
      </c>
      <c r="AH56" s="22">
        <f t="shared" si="143"/>
        <v>300</v>
      </c>
      <c r="AI56" s="22">
        <f t="shared" si="144"/>
        <v>286</v>
      </c>
      <c r="AJ56" s="22">
        <f t="shared" si="145"/>
        <v>525.5</v>
      </c>
      <c r="AK56" s="31">
        <f t="shared" si="167"/>
        <v>0.66741071428571419</v>
      </c>
      <c r="AL56" s="31">
        <f t="shared" si="146"/>
        <v>2.0270270270270272</v>
      </c>
      <c r="AM56" s="31">
        <f t="shared" si="146"/>
        <v>-3.3333333333332993E-3</v>
      </c>
      <c r="AN56" s="31">
        <f t="shared" si="146"/>
        <v>0.11713286713286708</v>
      </c>
      <c r="AO56" s="31">
        <f>AE56/SUM(L56:INDEX(L56:N56,MOD($B$2,3)))-1</f>
        <v>0.50523311132254989</v>
      </c>
      <c r="AP56" s="113">
        <f>[17]cc!J38</f>
        <v>124.5</v>
      </c>
      <c r="AQ56" s="113">
        <f>[18]cc!J38</f>
        <v>238</v>
      </c>
      <c r="AR56" s="113">
        <f>[19]cc!J38</f>
        <v>352.5</v>
      </c>
      <c r="AS56" s="113">
        <f>[20]cc!J38</f>
        <v>302</v>
      </c>
      <c r="AT56" s="113">
        <f>[21]cc!J38</f>
        <v>191</v>
      </c>
      <c r="AU56" s="113">
        <f>[22]cc!J38</f>
        <v>130</v>
      </c>
      <c r="AV56" s="113"/>
      <c r="AW56" s="113"/>
      <c r="AX56" s="113"/>
      <c r="AY56" s="113"/>
      <c r="AZ56" s="113"/>
      <c r="BA56" s="113"/>
      <c r="BB56" s="110">
        <f>SUM(AP56:INDEX(AP56:AR56,IF($B$2&lt;3,$B$2,3)))</f>
        <v>715</v>
      </c>
      <c r="BC56" s="110">
        <f>SUM(AS56:INDEX(AS56:AU56,IF(AND($B$2&gt;3,B54&lt;7),$B$2-3,0)))</f>
        <v>623</v>
      </c>
      <c r="BD56" s="110">
        <f>SUM(AV56:INDEX(AV56:AX56,IF(AND($B$2&gt;6,$B$2&lt;10),$B$2-6,0)))</f>
        <v>0</v>
      </c>
      <c r="BE56" s="110">
        <f>SUM(AY56:INDEX(AY56:BA56,IF($B$2&gt;9,$B$2-9,0)))</f>
        <v>0</v>
      </c>
      <c r="BF56" s="110">
        <f>SUM($AP56:INDEX(AP56:BA56,$B$2))</f>
        <v>1338</v>
      </c>
      <c r="BG56" s="122">
        <f t="shared" si="147"/>
        <v>1.2326732673267327</v>
      </c>
      <c r="BH56" s="111">
        <f t="shared" si="148"/>
        <v>2.4285714285714284</v>
      </c>
      <c r="BI56" s="111">
        <f t="shared" si="149"/>
        <v>1.4156626506024097</v>
      </c>
      <c r="BJ56" s="111">
        <f t="shared" si="150"/>
        <v>2.8761904761904762</v>
      </c>
      <c r="BK56" s="111">
        <f t="shared" si="151"/>
        <v>1.819047619047619</v>
      </c>
      <c r="BL56" s="111">
        <f t="shared" si="152"/>
        <v>1.4606741573033708</v>
      </c>
      <c r="BM56" s="111">
        <f t="shared" si="153"/>
        <v>0</v>
      </c>
      <c r="BN56" s="111">
        <f t="shared" si="154"/>
        <v>0</v>
      </c>
      <c r="BO56" s="111">
        <f t="shared" si="155"/>
        <v>0</v>
      </c>
      <c r="BP56" s="111">
        <f t="shared" si="156"/>
        <v>0</v>
      </c>
      <c r="BQ56" s="111">
        <f t="shared" si="157"/>
        <v>0</v>
      </c>
      <c r="BR56" s="111">
        <f t="shared" si="158"/>
        <v>0</v>
      </c>
      <c r="BS56" s="111">
        <f>BB56/SUM(O56:INDEX(O56:Q56,IF($B$2&lt;3,$B$2,3)))</f>
        <v>1.5959821428571428</v>
      </c>
      <c r="BT56" s="111">
        <f>BC56/SUM(R56:INDEX(R56:T56,IF($B$2&lt;7,$B$2-3,3)))</f>
        <v>2.0836120401337794</v>
      </c>
      <c r="BU56" s="111">
        <f t="shared" si="159"/>
        <v>0</v>
      </c>
      <c r="BV56" s="111">
        <f t="shared" si="160"/>
        <v>0</v>
      </c>
      <c r="BW56" s="111">
        <f t="shared" si="161"/>
        <v>1.7911646586345382</v>
      </c>
    </row>
    <row r="57" spans="1:75" x14ac:dyDescent="0.25">
      <c r="A57" s="20" t="str">
        <f t="shared" si="162"/>
        <v># Case_by_rookie_mdrt:7-12mth</v>
      </c>
      <c r="B57" t="s">
        <v>1</v>
      </c>
      <c r="C57">
        <v>33</v>
      </c>
      <c r="D57">
        <v>31</v>
      </c>
      <c r="E57">
        <v>66</v>
      </c>
      <c r="F57">
        <v>77</v>
      </c>
      <c r="G57">
        <v>70</v>
      </c>
      <c r="H57">
        <v>61</v>
      </c>
      <c r="I57">
        <v>76</v>
      </c>
      <c r="J57">
        <v>58</v>
      </c>
      <c r="K57">
        <v>132</v>
      </c>
      <c r="L57">
        <v>111</v>
      </c>
      <c r="M57">
        <v>177</v>
      </c>
      <c r="N57">
        <v>169</v>
      </c>
      <c r="O57">
        <v>56</v>
      </c>
      <c r="P57">
        <v>83</v>
      </c>
      <c r="Q57">
        <v>175</v>
      </c>
      <c r="R57">
        <v>110</v>
      </c>
      <c r="S57">
        <v>171</v>
      </c>
      <c r="T57">
        <v>235</v>
      </c>
      <c r="U57">
        <v>98</v>
      </c>
      <c r="V57">
        <v>75</v>
      </c>
      <c r="W57">
        <v>120</v>
      </c>
      <c r="X57">
        <f>[15]cc!AB16</f>
        <v>68</v>
      </c>
      <c r="Y57">
        <f>[24]cc!AC16</f>
        <v>114</v>
      </c>
      <c r="Z57" s="6">
        <f>[16]cc!J39</f>
        <v>276</v>
      </c>
      <c r="AA57" s="22">
        <f>SUM(O57:INDEX(O57:Z57,$B$2))</f>
        <v>830</v>
      </c>
      <c r="AB57" s="22">
        <f t="shared" si="163"/>
        <v>314</v>
      </c>
      <c r="AC57" s="22">
        <f t="shared" si="164"/>
        <v>516</v>
      </c>
      <c r="AD57" s="22">
        <f t="shared" si="165"/>
        <v>293</v>
      </c>
      <c r="AE57" s="22">
        <f t="shared" si="166"/>
        <v>458</v>
      </c>
      <c r="AF57" s="22">
        <f>SUM(C57                                                               : INDEX(C57:N57,$B$2))</f>
        <v>338</v>
      </c>
      <c r="AG57" s="22">
        <f t="shared" si="142"/>
        <v>130</v>
      </c>
      <c r="AH57" s="22">
        <f t="shared" si="143"/>
        <v>208</v>
      </c>
      <c r="AI57" s="22">
        <f t="shared" si="144"/>
        <v>266</v>
      </c>
      <c r="AJ57" s="22">
        <f t="shared" si="145"/>
        <v>457</v>
      </c>
      <c r="AK57" s="31">
        <f t="shared" si="167"/>
        <v>1.4556213017751478</v>
      </c>
      <c r="AL57" s="31">
        <f t="shared" si="146"/>
        <v>1.4153846153846152</v>
      </c>
      <c r="AM57" s="31">
        <f t="shared" si="146"/>
        <v>1.4807692307692308</v>
      </c>
      <c r="AN57" s="31">
        <f t="shared" si="146"/>
        <v>0.10150375939849621</v>
      </c>
      <c r="AO57" s="31">
        <f>AE57/SUM(L57:INDEX(L57:N57,MOD($B$2,3)))-1</f>
        <v>2.1881838074397919E-3</v>
      </c>
      <c r="AP57" s="113">
        <f>[17]cc!J39</f>
        <v>41</v>
      </c>
      <c r="AQ57" s="113">
        <f>[18]cc!J39</f>
        <v>88</v>
      </c>
      <c r="AR57" s="113">
        <f>[19]cc!J39</f>
        <v>148.5</v>
      </c>
      <c r="AS57" s="113">
        <f>[20]cc!J39</f>
        <v>163</v>
      </c>
      <c r="AT57" s="113">
        <f>[21]cc!J39</f>
        <v>112</v>
      </c>
      <c r="AU57" s="113">
        <f>[22]cc!J39</f>
        <v>122</v>
      </c>
      <c r="AV57" s="113"/>
      <c r="AW57" s="113"/>
      <c r="AX57" s="113"/>
      <c r="AY57" s="113"/>
      <c r="AZ57" s="113"/>
      <c r="BA57" s="113"/>
      <c r="BB57" s="110">
        <f>SUM(AP57:INDEX(AP57:AR57,IF($B$2&lt;3,$B$2,3)))</f>
        <v>277.5</v>
      </c>
      <c r="BC57" s="110">
        <f>SUM(AS57:INDEX(AS57:AU57,IF(AND($B$2&gt;3,B55&lt;7),$B$2-3,0)))</f>
        <v>397</v>
      </c>
      <c r="BD57" s="110">
        <f>SUM(AV57:INDEX(AV57:AX57,IF(AND($B$2&gt;6,$B$2&lt;10),$B$2-6,0)))</f>
        <v>0</v>
      </c>
      <c r="BE57" s="110">
        <f>SUM(AY57:INDEX(AY57:BA57,IF($B$2&gt;9,$B$2-9,0)))</f>
        <v>0</v>
      </c>
      <c r="BF57" s="110">
        <f>SUM($AP57:INDEX(AP57:BA57,$B$2))</f>
        <v>674.5</v>
      </c>
      <c r="BG57" s="122">
        <f t="shared" si="147"/>
        <v>0.7321428571428571</v>
      </c>
      <c r="BH57" s="111">
        <f t="shared" si="148"/>
        <v>1.0602409638554218</v>
      </c>
      <c r="BI57" s="111">
        <f t="shared" si="149"/>
        <v>0.84857142857142853</v>
      </c>
      <c r="BJ57" s="111">
        <f t="shared" si="150"/>
        <v>1.4818181818181819</v>
      </c>
      <c r="BK57" s="111">
        <f t="shared" si="151"/>
        <v>0.65497076023391809</v>
      </c>
      <c r="BL57" s="111">
        <f t="shared" si="152"/>
        <v>0.51914893617021274</v>
      </c>
      <c r="BM57" s="111">
        <f t="shared" si="153"/>
        <v>0</v>
      </c>
      <c r="BN57" s="111">
        <f t="shared" si="154"/>
        <v>0</v>
      </c>
      <c r="BO57" s="111">
        <f t="shared" si="155"/>
        <v>0</v>
      </c>
      <c r="BP57" s="111">
        <f t="shared" si="156"/>
        <v>0</v>
      </c>
      <c r="BQ57" s="111">
        <f t="shared" si="157"/>
        <v>0</v>
      </c>
      <c r="BR57" s="111">
        <f t="shared" si="158"/>
        <v>0</v>
      </c>
      <c r="BS57" s="111">
        <f>BB57/SUM(O57:INDEX(O57:Q57,IF($B$2&lt;3,$B$2,3)))</f>
        <v>0.88375796178343946</v>
      </c>
      <c r="BT57" s="111">
        <f>BC57/SUM(R57:INDEX(R57:T57,IF($B$2&lt;7,$B$2-3,3)))</f>
        <v>0.76937984496124034</v>
      </c>
      <c r="BU57" s="111">
        <f t="shared" si="159"/>
        <v>0</v>
      </c>
      <c r="BV57" s="111">
        <f t="shared" si="160"/>
        <v>0</v>
      </c>
      <c r="BW57" s="111">
        <f t="shared" si="161"/>
        <v>0.8126506024096386</v>
      </c>
    </row>
    <row r="58" spans="1:75" x14ac:dyDescent="0.25">
      <c r="A58" s="20" t="str">
        <f t="shared" si="162"/>
        <v># Case_by_rookie_mdrt:13+mth</v>
      </c>
      <c r="B58" t="s">
        <v>2</v>
      </c>
      <c r="C58">
        <v>2</v>
      </c>
      <c r="D58">
        <v>7</v>
      </c>
      <c r="E58">
        <v>4</v>
      </c>
      <c r="F58">
        <v>3</v>
      </c>
      <c r="G58">
        <v>15</v>
      </c>
      <c r="H58">
        <v>15</v>
      </c>
      <c r="I58">
        <v>20</v>
      </c>
      <c r="J58">
        <v>19</v>
      </c>
      <c r="K58">
        <v>60</v>
      </c>
      <c r="L58">
        <v>22.5</v>
      </c>
      <c r="M58">
        <v>124</v>
      </c>
      <c r="N58">
        <v>91.5</v>
      </c>
      <c r="O58">
        <v>48</v>
      </c>
      <c r="P58">
        <v>32</v>
      </c>
      <c r="Q58">
        <v>91</v>
      </c>
      <c r="R58">
        <v>43</v>
      </c>
      <c r="S58">
        <v>68</v>
      </c>
      <c r="T58">
        <v>117</v>
      </c>
      <c r="U58">
        <v>58</v>
      </c>
      <c r="V58">
        <v>111</v>
      </c>
      <c r="W58">
        <v>143.5</v>
      </c>
      <c r="X58">
        <f>[15]cc!AB17</f>
        <v>149</v>
      </c>
      <c r="Y58">
        <f>[24]cc!AC17</f>
        <v>169.5</v>
      </c>
      <c r="Z58" s="6">
        <f>[16]cc!J40</f>
        <v>315.5</v>
      </c>
      <c r="AA58" s="22">
        <f>SUM(O58:INDEX(O58:Z58,$B$2))</f>
        <v>399</v>
      </c>
      <c r="AB58" s="22">
        <f t="shared" si="163"/>
        <v>171</v>
      </c>
      <c r="AC58" s="22">
        <f t="shared" si="164"/>
        <v>228</v>
      </c>
      <c r="AD58" s="22">
        <f t="shared" si="165"/>
        <v>312.5</v>
      </c>
      <c r="AE58" s="22">
        <f t="shared" si="166"/>
        <v>634</v>
      </c>
      <c r="AF58" s="22">
        <f>SUM(C58                                                               : INDEX(C58:N58,$B$2))</f>
        <v>46</v>
      </c>
      <c r="AG58" s="22">
        <f t="shared" si="142"/>
        <v>13</v>
      </c>
      <c r="AH58" s="22">
        <f t="shared" si="143"/>
        <v>33</v>
      </c>
      <c r="AI58" s="22">
        <f t="shared" si="144"/>
        <v>99</v>
      </c>
      <c r="AJ58" s="22">
        <f t="shared" si="145"/>
        <v>238</v>
      </c>
      <c r="AK58" s="31">
        <f t="shared" si="167"/>
        <v>7.6739130434782616</v>
      </c>
      <c r="AL58" s="31">
        <f t="shared" si="146"/>
        <v>12.153846153846153</v>
      </c>
      <c r="AM58" s="31">
        <f t="shared" si="146"/>
        <v>5.9090909090909092</v>
      </c>
      <c r="AN58" s="31">
        <f t="shared" si="146"/>
        <v>2.1565656565656566</v>
      </c>
      <c r="AO58" s="31">
        <f>AE58/SUM(L58:INDEX(L58:N58,MOD($B$2,3)))-1</f>
        <v>1.6638655462184873</v>
      </c>
      <c r="AP58" s="113">
        <f>[17]cc!J40</f>
        <v>71.5</v>
      </c>
      <c r="AQ58" s="113">
        <f>[18]cc!J40</f>
        <v>104.5</v>
      </c>
      <c r="AR58" s="113">
        <f>[19]cc!J40</f>
        <v>94.5</v>
      </c>
      <c r="AS58" s="113">
        <f>[20]cc!J40</f>
        <v>131</v>
      </c>
      <c r="AT58" s="113">
        <f>[21]cc!J40</f>
        <v>114</v>
      </c>
      <c r="AU58" s="113">
        <f>[22]cc!J40</f>
        <v>101</v>
      </c>
      <c r="AV58" s="113"/>
      <c r="AW58" s="113"/>
      <c r="AX58" s="113"/>
      <c r="AY58" s="113"/>
      <c r="AZ58" s="113"/>
      <c r="BA58" s="113"/>
      <c r="BB58" s="110">
        <f>SUM(AP58:INDEX(AP58:AR58,IF($B$2&lt;3,$B$2,3)))</f>
        <v>270.5</v>
      </c>
      <c r="BC58" s="110">
        <f>SUM(AS58:INDEX(AS58:AU58,IF(AND($B$2&gt;3,B56&lt;7),$B$2-3,0)))</f>
        <v>346</v>
      </c>
      <c r="BD58" s="110">
        <f>SUM(AV58:INDEX(AV58:AX58,IF(AND($B$2&gt;6,$B$2&lt;10),$B$2-6,0)))</f>
        <v>0</v>
      </c>
      <c r="BE58" s="110">
        <f>SUM(AY58:INDEX(AY58:BA58,IF($B$2&gt;9,$B$2-9,0)))</f>
        <v>0</v>
      </c>
      <c r="BF58" s="110">
        <f>SUM($AP58:INDEX(AP58:BA58,$B$2))</f>
        <v>616.5</v>
      </c>
      <c r="BG58" s="122">
        <f t="shared" si="147"/>
        <v>1.4895833333333333</v>
      </c>
      <c r="BH58" s="111">
        <f t="shared" si="148"/>
        <v>3.265625</v>
      </c>
      <c r="BI58" s="111">
        <f t="shared" si="149"/>
        <v>1.0384615384615385</v>
      </c>
      <c r="BJ58" s="111">
        <f t="shared" si="150"/>
        <v>3.0465116279069768</v>
      </c>
      <c r="BK58" s="111">
        <f t="shared" si="151"/>
        <v>1.6764705882352942</v>
      </c>
      <c r="BL58" s="111">
        <f t="shared" si="152"/>
        <v>0.86324786324786329</v>
      </c>
      <c r="BM58" s="111">
        <f t="shared" si="153"/>
        <v>0</v>
      </c>
      <c r="BN58" s="111">
        <f t="shared" si="154"/>
        <v>0</v>
      </c>
      <c r="BO58" s="111">
        <f t="shared" si="155"/>
        <v>0</v>
      </c>
      <c r="BP58" s="111">
        <f t="shared" si="156"/>
        <v>0</v>
      </c>
      <c r="BQ58" s="111">
        <f t="shared" si="157"/>
        <v>0</v>
      </c>
      <c r="BR58" s="111">
        <f t="shared" si="158"/>
        <v>0</v>
      </c>
      <c r="BS58" s="111">
        <f>BB58/SUM(O58:INDEX(O58:Q58,IF($B$2&lt;3,$B$2,3)))</f>
        <v>1.5818713450292399</v>
      </c>
      <c r="BT58" s="111">
        <f>BC58/SUM(R58:INDEX(R58:T58,IF($B$2&lt;7,$B$2-3,3)))</f>
        <v>1.5175438596491229</v>
      </c>
      <c r="BU58" s="111">
        <f t="shared" si="159"/>
        <v>0</v>
      </c>
      <c r="BV58" s="111">
        <f t="shared" si="160"/>
        <v>0</v>
      </c>
      <c r="BW58" s="111">
        <f t="shared" si="161"/>
        <v>1.5451127819548873</v>
      </c>
    </row>
    <row r="59" spans="1:75" x14ac:dyDescent="0.25">
      <c r="A59" s="20" t="str">
        <f t="shared" si="162"/>
        <v># Case_by_rookie_mdrt:SA</v>
      </c>
      <c r="B59" s="135" t="s">
        <v>136</v>
      </c>
      <c r="Z59" s="6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31"/>
      <c r="AL59" s="31"/>
      <c r="AM59" s="31"/>
      <c r="AN59" s="31"/>
      <c r="AO59" s="31"/>
      <c r="AP59" s="113"/>
      <c r="AQ59" s="113">
        <f>[18]cc!J41</f>
        <v>81</v>
      </c>
      <c r="AR59" s="113">
        <f>[19]cc!J41</f>
        <v>64</v>
      </c>
      <c r="AS59" s="113">
        <f>[20]cc!J41</f>
        <v>159</v>
      </c>
      <c r="AT59" s="113">
        <f>[21]cc!J41</f>
        <v>57</v>
      </c>
      <c r="AU59" s="113">
        <f>[22]cc!J41</f>
        <v>47</v>
      </c>
      <c r="AV59" s="113"/>
      <c r="AW59" s="113"/>
      <c r="AX59" s="113"/>
      <c r="AY59" s="113"/>
      <c r="AZ59" s="113"/>
      <c r="BA59" s="113"/>
      <c r="BB59" s="110">
        <f>SUM(AP59:INDEX(AP59:AR59,IF($B$2&lt;3,$B$2,3)))</f>
        <v>145</v>
      </c>
      <c r="BC59" s="110">
        <f>SUM(AS59:INDEX(AS59:AU59,IF(AND($B$2&gt;3,B57&lt;7),$B$2-3,0)))</f>
        <v>263</v>
      </c>
      <c r="BD59" s="110"/>
      <c r="BE59" s="110"/>
      <c r="BF59" s="110">
        <f>SUM($AP59:INDEX(AP59:BA59,$B$2))</f>
        <v>408</v>
      </c>
      <c r="BG59" s="122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</row>
    <row r="60" spans="1:75" s="19" customFormat="1" x14ac:dyDescent="0.25">
      <c r="A60" s="20" t="str">
        <f t="shared" si="162"/>
        <v xml:space="preserve"># Case_by_rookie_mdrt:Total </v>
      </c>
      <c r="B60" s="1" t="s">
        <v>3</v>
      </c>
      <c r="C60" s="7">
        <f t="shared" ref="C60:S60" si="168">SUM(C52:C58)</f>
        <v>342</v>
      </c>
      <c r="D60" s="7">
        <f t="shared" si="168"/>
        <v>282</v>
      </c>
      <c r="E60" s="7">
        <f t="shared" si="168"/>
        <v>486</v>
      </c>
      <c r="F60" s="7">
        <f t="shared" si="168"/>
        <v>492</v>
      </c>
      <c r="G60" s="7">
        <f t="shared" si="168"/>
        <v>519</v>
      </c>
      <c r="H60" s="7">
        <f t="shared" si="168"/>
        <v>578</v>
      </c>
      <c r="I60" s="7">
        <f t="shared" si="168"/>
        <v>730</v>
      </c>
      <c r="J60" s="7">
        <f t="shared" si="168"/>
        <v>483</v>
      </c>
      <c r="K60" s="7">
        <f t="shared" si="168"/>
        <v>1106</v>
      </c>
      <c r="L60" s="7">
        <f t="shared" si="168"/>
        <v>817</v>
      </c>
      <c r="M60" s="7">
        <f t="shared" si="168"/>
        <v>1435</v>
      </c>
      <c r="N60" s="7">
        <f t="shared" si="168"/>
        <v>1429</v>
      </c>
      <c r="O60" s="7">
        <f t="shared" si="168"/>
        <v>468</v>
      </c>
      <c r="P60" s="7">
        <f t="shared" si="168"/>
        <v>483</v>
      </c>
      <c r="Q60" s="7">
        <f t="shared" si="168"/>
        <v>1079</v>
      </c>
      <c r="R60" s="7">
        <f t="shared" si="168"/>
        <v>696</v>
      </c>
      <c r="S60" s="7">
        <f t="shared" si="168"/>
        <v>957</v>
      </c>
      <c r="T60" s="7">
        <f>SUM(T52:T58)</f>
        <v>1760</v>
      </c>
      <c r="U60" s="7">
        <f>SUM(U52:U58)</f>
        <v>1086</v>
      </c>
      <c r="V60" s="7">
        <f t="shared" ref="V60:Z60" si="169">SUM(V52:V58)</f>
        <v>1321</v>
      </c>
      <c r="W60" s="7">
        <f t="shared" si="169"/>
        <v>2032</v>
      </c>
      <c r="X60" s="7">
        <f t="shared" si="169"/>
        <v>1454</v>
      </c>
      <c r="Y60" s="7">
        <f t="shared" si="169"/>
        <v>1636</v>
      </c>
      <c r="Z60" s="7">
        <f t="shared" si="169"/>
        <v>3209</v>
      </c>
      <c r="AA60" s="1">
        <f>SUM(O60:INDEX(O60:Z60,$B$2))</f>
        <v>5443</v>
      </c>
      <c r="AB60" s="1">
        <f t="shared" ref="AB60:AE60" si="170">SUM(AB52:AB58)</f>
        <v>2030</v>
      </c>
      <c r="AC60" s="1">
        <f t="shared" si="170"/>
        <v>3413</v>
      </c>
      <c r="AD60" s="1">
        <f t="shared" si="170"/>
        <v>4439</v>
      </c>
      <c r="AE60" s="1">
        <f t="shared" si="170"/>
        <v>6299</v>
      </c>
      <c r="AF60" s="7">
        <f t="shared" ref="AF60:AJ60" si="171">SUM(AF52:AF58)</f>
        <v>2699</v>
      </c>
      <c r="AG60" s="7">
        <f t="shared" si="171"/>
        <v>1110</v>
      </c>
      <c r="AH60" s="7">
        <f t="shared" si="171"/>
        <v>1589</v>
      </c>
      <c r="AI60" s="7">
        <f t="shared" si="171"/>
        <v>2319</v>
      </c>
      <c r="AJ60" s="7">
        <f t="shared" si="171"/>
        <v>3681</v>
      </c>
      <c r="AK60" s="32">
        <f t="shared" si="167"/>
        <v>1.0166728417932567</v>
      </c>
      <c r="AL60" s="32">
        <f t="shared" si="146"/>
        <v>0.8288288288288288</v>
      </c>
      <c r="AM60" s="32">
        <f t="shared" si="146"/>
        <v>1.1478917558212713</v>
      </c>
      <c r="AN60" s="32">
        <f t="shared" si="146"/>
        <v>0.91418714963346259</v>
      </c>
      <c r="AO60" s="31">
        <f>AE60/SUM(L60:INDEX(L60:N60,MOD($B$2,3)))-1</f>
        <v>0.71121977723444707</v>
      </c>
      <c r="AP60" s="114">
        <f t="shared" ref="AP60" si="172">SUM(AP52:AP58)</f>
        <v>912</v>
      </c>
      <c r="AQ60" s="114">
        <f>SUM(AQ52:AQ59)</f>
        <v>1405</v>
      </c>
      <c r="AR60" s="114">
        <f>SUM(AR52:AR59)</f>
        <v>2095</v>
      </c>
      <c r="AS60" s="114">
        <f>SUM(AS52:AS59)</f>
        <v>1875</v>
      </c>
      <c r="AT60" s="114">
        <f>SUM(AT52:AT59)</f>
        <v>1493</v>
      </c>
      <c r="AU60" s="114">
        <f>SUM(AU52:AU59)</f>
        <v>1899</v>
      </c>
      <c r="AV60" s="114"/>
      <c r="AW60" s="114"/>
      <c r="AX60" s="114"/>
      <c r="AY60" s="114"/>
      <c r="AZ60" s="114"/>
      <c r="BA60" s="114"/>
      <c r="BB60" s="116">
        <f>SUM(AP60:INDEX(AP60:AR60,IF($B$2&lt;3,$B$2,3)))</f>
        <v>4412</v>
      </c>
      <c r="BC60" s="116">
        <f>SUM(AS60:INDEX(AS60:AU60,IF(AND($B$2&gt;3,B57&lt;7),$B$2-3,0)))</f>
        <v>5267</v>
      </c>
      <c r="BD60" s="116">
        <f>SUM(AV60:INDEX(AV60:AX60,IF(AND($B$2&gt;6,$B$2&lt;10),$B$2-6,0)))</f>
        <v>0</v>
      </c>
      <c r="BE60" s="116">
        <f>SUM(AY60:INDEX(AY60:BA60,IF($B$2&gt;9,$B$2-9,0)))</f>
        <v>0</v>
      </c>
      <c r="BF60" s="116">
        <f>SUM($AP60:INDEX(AP60:BA60,$B$2))</f>
        <v>9679</v>
      </c>
      <c r="BG60" s="123">
        <f t="shared" si="147"/>
        <v>1.9487179487179487</v>
      </c>
      <c r="BH60" s="118">
        <f t="shared" si="148"/>
        <v>2.9089026915113871</v>
      </c>
      <c r="BI60" s="118">
        <f t="shared" si="149"/>
        <v>1.9416126042632067</v>
      </c>
      <c r="BJ60" s="118">
        <f t="shared" si="150"/>
        <v>2.6939655172413794</v>
      </c>
      <c r="BK60" s="118">
        <f t="shared" si="151"/>
        <v>1.5600835945663531</v>
      </c>
      <c r="BL60" s="118">
        <f t="shared" si="152"/>
        <v>1.0789772727272726</v>
      </c>
      <c r="BM60" s="118">
        <f t="shared" si="153"/>
        <v>0</v>
      </c>
      <c r="BN60" s="118">
        <f t="shared" si="154"/>
        <v>0</v>
      </c>
      <c r="BO60" s="118">
        <f t="shared" si="155"/>
        <v>0</v>
      </c>
      <c r="BP60" s="118">
        <f t="shared" si="156"/>
        <v>0</v>
      </c>
      <c r="BQ60" s="118">
        <f t="shared" si="157"/>
        <v>0</v>
      </c>
      <c r="BR60" s="118">
        <f t="shared" si="158"/>
        <v>0</v>
      </c>
      <c r="BS60" s="118">
        <f>BB60/SUM(O60:INDEX(O60:Q60,IF($B$2&lt;3,$B$2,3)))</f>
        <v>2.1733990147783251</v>
      </c>
      <c r="BT60" s="118">
        <f>BC60/SUM(R60:INDEX(R60:T60,IF($B$2&lt;7,$B$2-3,3)))</f>
        <v>1.5432171110460007</v>
      </c>
      <c r="BU60" s="118">
        <f t="shared" si="159"/>
        <v>0</v>
      </c>
      <c r="BV60" s="118">
        <f t="shared" si="160"/>
        <v>0</v>
      </c>
      <c r="BW60" s="118">
        <f t="shared" si="161"/>
        <v>1.7782472900973727</v>
      </c>
    </row>
    <row r="61" spans="1:75" x14ac:dyDescent="0.25"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24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</row>
    <row r="62" spans="1:75" x14ac:dyDescent="0.25"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24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</row>
    <row r="63" spans="1:75" s="19" customFormat="1" x14ac:dyDescent="0.25">
      <c r="B63" s="2" t="s">
        <v>13</v>
      </c>
      <c r="C63" s="3">
        <f t="shared" ref="C63:Z63" si="173">C15</f>
        <v>42005</v>
      </c>
      <c r="D63" s="3">
        <f t="shared" si="173"/>
        <v>42036</v>
      </c>
      <c r="E63" s="3">
        <f t="shared" si="173"/>
        <v>42064</v>
      </c>
      <c r="F63" s="3">
        <f t="shared" si="173"/>
        <v>42095</v>
      </c>
      <c r="G63" s="3">
        <f t="shared" si="173"/>
        <v>42125</v>
      </c>
      <c r="H63" s="3">
        <f t="shared" si="173"/>
        <v>42156</v>
      </c>
      <c r="I63" s="3">
        <f t="shared" si="173"/>
        <v>42186</v>
      </c>
      <c r="J63" s="3">
        <f t="shared" si="173"/>
        <v>42217</v>
      </c>
      <c r="K63" s="3">
        <f t="shared" si="173"/>
        <v>42248</v>
      </c>
      <c r="L63" s="3">
        <f t="shared" si="173"/>
        <v>42278</v>
      </c>
      <c r="M63" s="3">
        <f t="shared" si="173"/>
        <v>42309</v>
      </c>
      <c r="N63" s="3">
        <f t="shared" si="173"/>
        <v>42339</v>
      </c>
      <c r="O63" s="3">
        <f t="shared" si="173"/>
        <v>42370</v>
      </c>
      <c r="P63" s="3">
        <f t="shared" si="173"/>
        <v>42401</v>
      </c>
      <c r="Q63" s="3">
        <f t="shared" si="173"/>
        <v>42430</v>
      </c>
      <c r="R63" s="3">
        <f t="shared" si="173"/>
        <v>42461</v>
      </c>
      <c r="S63" s="3">
        <f t="shared" si="173"/>
        <v>42491</v>
      </c>
      <c r="T63" s="3">
        <f t="shared" si="173"/>
        <v>42522</v>
      </c>
      <c r="U63" s="3">
        <f t="shared" si="173"/>
        <v>42552</v>
      </c>
      <c r="V63" s="3">
        <f t="shared" si="173"/>
        <v>42583</v>
      </c>
      <c r="W63" s="3">
        <f t="shared" si="173"/>
        <v>42614</v>
      </c>
      <c r="X63" s="3">
        <f t="shared" si="173"/>
        <v>42644</v>
      </c>
      <c r="Y63" s="3">
        <f t="shared" si="173"/>
        <v>42675</v>
      </c>
      <c r="Z63" s="3">
        <f t="shared" si="173"/>
        <v>42705</v>
      </c>
      <c r="AA63" s="29" t="str">
        <f>AA51</f>
        <v>YTD 6/16</v>
      </c>
      <c r="AB63" s="29" t="s">
        <v>19</v>
      </c>
      <c r="AC63" s="29" t="s">
        <v>20</v>
      </c>
      <c r="AD63" s="29" t="s">
        <v>21</v>
      </c>
      <c r="AE63" s="29" t="s">
        <v>22</v>
      </c>
      <c r="AF63" s="26" t="str">
        <f t="shared" ref="AF63:AJ63" si="174">AF39</f>
        <v>YTD 6/15</v>
      </c>
      <c r="AG63" s="26" t="str">
        <f t="shared" si="174"/>
        <v>Q1 '15</v>
      </c>
      <c r="AH63" s="26" t="str">
        <f t="shared" si="174"/>
        <v>Q2 '15</v>
      </c>
      <c r="AI63" s="26" t="str">
        <f t="shared" si="174"/>
        <v>Q3 '15</v>
      </c>
      <c r="AJ63" s="26" t="str">
        <f t="shared" si="174"/>
        <v>Q4 '15</v>
      </c>
      <c r="AK63" s="30" t="s">
        <v>27</v>
      </c>
      <c r="AL63" s="30" t="s">
        <v>29</v>
      </c>
      <c r="AM63" s="30" t="s">
        <v>30</v>
      </c>
      <c r="AN63" s="30" t="s">
        <v>31</v>
      </c>
      <c r="AO63" s="30" t="s">
        <v>32</v>
      </c>
      <c r="AP63" s="108">
        <v>42736</v>
      </c>
      <c r="AQ63" s="108">
        <v>42767</v>
      </c>
      <c r="AR63" s="108">
        <v>42795</v>
      </c>
      <c r="AS63" s="108">
        <v>42826</v>
      </c>
      <c r="AT63" s="108">
        <v>42856</v>
      </c>
      <c r="AU63" s="108">
        <v>42887</v>
      </c>
      <c r="AV63" s="108">
        <v>42917</v>
      </c>
      <c r="AW63" s="108">
        <v>42948</v>
      </c>
      <c r="AX63" s="108">
        <v>42979</v>
      </c>
      <c r="AY63" s="108">
        <v>43009</v>
      </c>
      <c r="AZ63" s="108">
        <v>43040</v>
      </c>
      <c r="BA63" s="108">
        <v>43070</v>
      </c>
      <c r="BB63" s="29" t="s">
        <v>123</v>
      </c>
      <c r="BC63" s="29" t="s">
        <v>124</v>
      </c>
      <c r="BD63" s="29" t="s">
        <v>125</v>
      </c>
      <c r="BE63" s="29" t="s">
        <v>126</v>
      </c>
      <c r="BF63" s="29" t="str">
        <f>$BF$3</f>
        <v>YTD 6/17</v>
      </c>
      <c r="BG63" s="121">
        <v>42736</v>
      </c>
      <c r="BH63" s="108">
        <v>42767</v>
      </c>
      <c r="BI63" s="108">
        <v>42795</v>
      </c>
      <c r="BJ63" s="108">
        <v>42826</v>
      </c>
      <c r="BK63" s="108">
        <v>42856</v>
      </c>
      <c r="BL63" s="108">
        <v>42887</v>
      </c>
      <c r="BM63" s="108">
        <v>42917</v>
      </c>
      <c r="BN63" s="108">
        <v>42948</v>
      </c>
      <c r="BO63" s="108">
        <v>42979</v>
      </c>
      <c r="BP63" s="108">
        <v>43009</v>
      </c>
      <c r="BQ63" s="108">
        <v>43040</v>
      </c>
      <c r="BR63" s="108">
        <v>43070</v>
      </c>
      <c r="BS63" s="29" t="s">
        <v>127</v>
      </c>
      <c r="BT63" s="29" t="s">
        <v>128</v>
      </c>
      <c r="BU63" s="29" t="s">
        <v>96</v>
      </c>
      <c r="BV63" s="29" t="s">
        <v>129</v>
      </c>
      <c r="BW63" s="112" t="s">
        <v>130</v>
      </c>
    </row>
    <row r="64" spans="1:75" x14ac:dyDescent="0.25">
      <c r="A64" s="20" t="str">
        <f>$B$63&amp;"_by_rookie_mdrt:"&amp;B64</f>
        <v># Case/Active_by_rookie_mdrt:MDRT</v>
      </c>
      <c r="B64" t="s">
        <v>4</v>
      </c>
      <c r="C64" s="12">
        <f t="shared" ref="C64:AJ64" si="175">IFERROR(C52/C28,"")</f>
        <v>2</v>
      </c>
      <c r="D64" s="12">
        <f t="shared" si="175"/>
        <v>1.6</v>
      </c>
      <c r="E64" s="12">
        <f t="shared" si="175"/>
        <v>3.7272727272727271</v>
      </c>
      <c r="F64" s="12">
        <f t="shared" si="175"/>
        <v>1.7272727272727273</v>
      </c>
      <c r="G64" s="12">
        <f t="shared" si="175"/>
        <v>1.1875</v>
      </c>
      <c r="H64" s="12">
        <f t="shared" si="175"/>
        <v>2</v>
      </c>
      <c r="I64" s="12">
        <f t="shared" si="175"/>
        <v>3.2857142857142856</v>
      </c>
      <c r="J64" s="12">
        <f t="shared" si="175"/>
        <v>1.7692307692307692</v>
      </c>
      <c r="K64" s="12">
        <f t="shared" si="175"/>
        <v>3.0588235294117645</v>
      </c>
      <c r="L64" s="12">
        <f t="shared" si="175"/>
        <v>1.7894736842105263</v>
      </c>
      <c r="M64" s="12">
        <f t="shared" si="175"/>
        <v>4.5</v>
      </c>
      <c r="N64" s="12">
        <f t="shared" si="175"/>
        <v>6.666666666666667</v>
      </c>
      <c r="O64" s="12">
        <f t="shared" si="175"/>
        <v>1.4166666666666667</v>
      </c>
      <c r="P64" s="12">
        <f t="shared" si="175"/>
        <v>1.5</v>
      </c>
      <c r="Q64" s="12">
        <f t="shared" si="175"/>
        <v>2.4444444444444446</v>
      </c>
      <c r="R64" s="12">
        <f t="shared" si="175"/>
        <v>1.9230769230769231</v>
      </c>
      <c r="S64" s="12">
        <f t="shared" si="175"/>
        <v>1.8461538461538463</v>
      </c>
      <c r="T64" s="12">
        <f t="shared" si="175"/>
        <v>2.2666666666666666</v>
      </c>
      <c r="U64" s="12">
        <f t="shared" si="175"/>
        <v>2.2666666666666666</v>
      </c>
      <c r="V64" s="12">
        <f t="shared" si="175"/>
        <v>2.5</v>
      </c>
      <c r="W64" s="12">
        <f t="shared" si="175"/>
        <v>3.1153846153846154</v>
      </c>
      <c r="X64" s="12">
        <f t="shared" si="175"/>
        <v>2.2727272727272729</v>
      </c>
      <c r="Y64" s="12">
        <f t="shared" si="175"/>
        <v>1.8181818181818181</v>
      </c>
      <c r="Z64" s="12">
        <f t="shared" si="175"/>
        <v>3.8846153846153846</v>
      </c>
      <c r="AA64" s="21">
        <f t="shared" si="175"/>
        <v>1.9746835443037976</v>
      </c>
      <c r="AB64" s="21">
        <f t="shared" si="175"/>
        <v>1.9210526315789473</v>
      </c>
      <c r="AC64" s="21">
        <f t="shared" si="175"/>
        <v>2.024390243902439</v>
      </c>
      <c r="AD64" s="21">
        <f t="shared" si="175"/>
        <v>2.6124999999999998</v>
      </c>
      <c r="AE64" s="21">
        <f t="shared" si="175"/>
        <v>2.7285714285714286</v>
      </c>
      <c r="AF64" s="21">
        <f t="shared" si="175"/>
        <v>2.0149253731343282</v>
      </c>
      <c r="AG64" s="21">
        <f t="shared" si="175"/>
        <v>2.6296296296296298</v>
      </c>
      <c r="AH64" s="21">
        <f t="shared" si="175"/>
        <v>1.6</v>
      </c>
      <c r="AI64" s="21">
        <f t="shared" si="175"/>
        <v>2.75</v>
      </c>
      <c r="AJ64" s="21">
        <f t="shared" si="175"/>
        <v>4.0869565217391308</v>
      </c>
      <c r="AK64" s="31">
        <f>AA64/AF64-1</f>
        <v>-1.9971870604781894E-2</v>
      </c>
      <c r="AL64" s="31">
        <f t="shared" ref="AL64:AM72" si="176">AB64/AG64-1</f>
        <v>-0.26945885841363981</v>
      </c>
      <c r="AM64" s="31">
        <f t="shared" si="176"/>
        <v>0.26524390243902429</v>
      </c>
      <c r="AN64" s="31">
        <f t="shared" ref="AN64:AN72" si="177">AD64/AI64-1</f>
        <v>-5.0000000000000044E-2</v>
      </c>
      <c r="AO64" s="31">
        <f t="shared" ref="AO64:AO72" si="178">AE64/AJ64-1</f>
        <v>-0.33237082066869306</v>
      </c>
      <c r="AP64" s="10">
        <f t="shared" ref="AP64:AQ71" si="179">IFERROR(AP52/AP28,"")</f>
        <v>1.9807692307692308</v>
      </c>
      <c r="AQ64" s="10">
        <f t="shared" si="179"/>
        <v>2.6428571428571428</v>
      </c>
      <c r="AR64" s="10">
        <f t="shared" ref="AR64:AS64" si="180">IFERROR(AR52/AR28,"")</f>
        <v>3.106060606060606</v>
      </c>
      <c r="AS64" s="10">
        <f t="shared" si="180"/>
        <v>2.9166666666666665</v>
      </c>
      <c r="AT64" s="10">
        <f t="shared" ref="AT64:AU64" si="181">IFERROR(AT52/AT28,"")</f>
        <v>3.6774193548387095</v>
      </c>
      <c r="AU64" s="10">
        <f t="shared" si="181"/>
        <v>2.774193548387097</v>
      </c>
      <c r="AV64" s="18"/>
      <c r="AW64" s="18"/>
      <c r="AX64" s="18"/>
      <c r="AY64" s="18"/>
      <c r="AZ64" s="18"/>
      <c r="BA64" s="18"/>
      <c r="BB64" s="10">
        <f t="shared" ref="BB64:BF71" si="182">IFERROR(BB52/BB28,"")</f>
        <v>2.6223404255319149</v>
      </c>
      <c r="BC64" s="10">
        <f t="shared" si="182"/>
        <v>3.1122448979591835</v>
      </c>
      <c r="BD64" s="10" t="str">
        <f t="shared" si="182"/>
        <v/>
      </c>
      <c r="BE64" s="10" t="str">
        <f t="shared" si="182"/>
        <v/>
      </c>
      <c r="BF64" s="10">
        <f t="shared" si="182"/>
        <v>2.8723958333333335</v>
      </c>
      <c r="BG64" s="122">
        <f t="shared" ref="BG64:BR72" si="183">AP64/O64</f>
        <v>1.3981900452488687</v>
      </c>
      <c r="BH64" s="111">
        <f t="shared" si="183"/>
        <v>1.7619047619047619</v>
      </c>
      <c r="BI64" s="111">
        <f t="shared" si="183"/>
        <v>1.2706611570247932</v>
      </c>
      <c r="BJ64" s="111">
        <f t="shared" si="183"/>
        <v>1.5166666666666666</v>
      </c>
      <c r="BK64" s="111">
        <f t="shared" si="183"/>
        <v>1.9919354838709675</v>
      </c>
      <c r="BL64" s="111">
        <f t="shared" si="183"/>
        <v>1.2239089184060723</v>
      </c>
      <c r="BM64" s="111">
        <f t="shared" si="183"/>
        <v>0</v>
      </c>
      <c r="BN64" s="111">
        <f t="shared" si="183"/>
        <v>0</v>
      </c>
      <c r="BO64" s="111">
        <f t="shared" si="183"/>
        <v>0</v>
      </c>
      <c r="BP64" s="111">
        <f t="shared" si="183"/>
        <v>0</v>
      </c>
      <c r="BQ64" s="111">
        <f t="shared" si="183"/>
        <v>0</v>
      </c>
      <c r="BR64" s="111">
        <f t="shared" si="183"/>
        <v>0</v>
      </c>
      <c r="BS64" s="111">
        <f>BB64/(SUM(O52:INDEX(O52:Q52,IF($B$2&lt;3,$B$2,3)))/SUM(O28:INDEX(O28:Q28,IF($B$2&lt;3,$B$2,3))))</f>
        <v>1.365053920139901</v>
      </c>
      <c r="BT64" s="111">
        <f>BC64/(SUM(R52:INDEX(R52:T52,$C$2))/SUM(R28:INDEX(R28:T28,$C$2)))</f>
        <v>1.5373739857388737</v>
      </c>
      <c r="BU64" s="18"/>
      <c r="BV64" s="18"/>
      <c r="BW64" s="31">
        <f>BF64/AA64</f>
        <v>1.4546107104700854</v>
      </c>
    </row>
    <row r="65" spans="1:75" x14ac:dyDescent="0.25">
      <c r="A65" s="20" t="str">
        <f t="shared" ref="A65:A72" si="184">$B$63&amp;"_by_rookie_mdrt:"&amp;B65</f>
        <v># Case/Active_by_rookie_mdrt:Rookie in month</v>
      </c>
      <c r="B65" t="s">
        <v>5</v>
      </c>
      <c r="C65" s="12">
        <f t="shared" ref="C65:AJ65" si="185">IFERROR(C53/C29,"")</f>
        <v>1.3116883116883118</v>
      </c>
      <c r="D65" s="12">
        <f t="shared" si="185"/>
        <v>1.1730769230769231</v>
      </c>
      <c r="E65" s="12">
        <f t="shared" si="185"/>
        <v>1.2911392405063291</v>
      </c>
      <c r="F65" s="12">
        <f t="shared" si="185"/>
        <v>1.4666666666666666</v>
      </c>
      <c r="G65" s="12">
        <f t="shared" si="185"/>
        <v>1.2383720930232558</v>
      </c>
      <c r="H65" s="12">
        <f t="shared" si="185"/>
        <v>1.3571428571428572</v>
      </c>
      <c r="I65" s="12">
        <f t="shared" si="185"/>
        <v>1.4557823129251701</v>
      </c>
      <c r="J65" s="12">
        <f t="shared" si="185"/>
        <v>1.2626262626262625</v>
      </c>
      <c r="K65" s="12">
        <f t="shared" si="185"/>
        <v>1.5</v>
      </c>
      <c r="L65" s="12">
        <f t="shared" si="185"/>
        <v>1.3206106870229009</v>
      </c>
      <c r="M65" s="12">
        <f t="shared" si="185"/>
        <v>1.68359375</v>
      </c>
      <c r="N65" s="12">
        <f t="shared" si="185"/>
        <v>1.5341614906832297</v>
      </c>
      <c r="O65" s="12">
        <f t="shared" si="185"/>
        <v>1.3695652173913044</v>
      </c>
      <c r="P65" s="12">
        <f t="shared" si="185"/>
        <v>1.175</v>
      </c>
      <c r="Q65" s="12">
        <f t="shared" si="185"/>
        <v>1.641711229946524</v>
      </c>
      <c r="R65" s="12">
        <f t="shared" si="185"/>
        <v>1.3428571428571427</v>
      </c>
      <c r="S65" s="12">
        <f t="shared" si="185"/>
        <v>1.3511111111111112</v>
      </c>
      <c r="T65" s="12">
        <f t="shared" si="185"/>
        <v>1.6413043478260869</v>
      </c>
      <c r="U65" s="12">
        <f t="shared" si="185"/>
        <v>1.3678571428571429</v>
      </c>
      <c r="V65" s="12">
        <f t="shared" si="185"/>
        <v>1.3173652694610778</v>
      </c>
      <c r="W65" s="12">
        <f t="shared" si="185"/>
        <v>1.6194379391100702</v>
      </c>
      <c r="X65" s="12">
        <f t="shared" si="185"/>
        <v>1.4420289855072463</v>
      </c>
      <c r="Y65" s="12">
        <f t="shared" si="185"/>
        <v>1.9035714285714285</v>
      </c>
      <c r="Z65" s="12">
        <f t="shared" si="185"/>
        <v>1.85</v>
      </c>
      <c r="AA65" s="21">
        <f t="shared" si="185"/>
        <v>1.5101500441306266</v>
      </c>
      <c r="AB65" s="21">
        <f t="shared" si="185"/>
        <v>1.5274725274725274</v>
      </c>
      <c r="AC65" s="21">
        <f t="shared" si="185"/>
        <v>1.5046511627906978</v>
      </c>
      <c r="AD65" s="21">
        <f t="shared" si="185"/>
        <v>1.4548511047070125</v>
      </c>
      <c r="AE65" s="21">
        <f t="shared" si="185"/>
        <v>1.7473469387755103</v>
      </c>
      <c r="AF65" s="21">
        <f t="shared" si="185"/>
        <v>1.3184647302904564</v>
      </c>
      <c r="AG65" s="21">
        <f t="shared" si="185"/>
        <v>1.2692307692307692</v>
      </c>
      <c r="AH65" s="21">
        <f t="shared" si="185"/>
        <v>1.3558394160583942</v>
      </c>
      <c r="AI65" s="21">
        <f t="shared" si="185"/>
        <v>1.4311926605504588</v>
      </c>
      <c r="AJ65" s="21">
        <f t="shared" si="185"/>
        <v>1.552919708029197</v>
      </c>
      <c r="AK65" s="31">
        <f t="shared" ref="AK65:AK72" si="186">AA65/AF65-1</f>
        <v>0.14538524196846891</v>
      </c>
      <c r="AL65" s="31">
        <f t="shared" si="176"/>
        <v>0.20346320346320335</v>
      </c>
      <c r="AM65" s="31">
        <f t="shared" si="176"/>
        <v>0.10975617390215664</v>
      </c>
      <c r="AN65" s="31">
        <f t="shared" si="177"/>
        <v>1.6530579570925408E-2</v>
      </c>
      <c r="AO65" s="31">
        <f t="shared" si="178"/>
        <v>0.12520108395884799</v>
      </c>
      <c r="AP65" s="10">
        <f t="shared" si="179"/>
        <v>1.7256637168141593</v>
      </c>
      <c r="AQ65" s="10">
        <f t="shared" si="179"/>
        <v>1.3201970443349753</v>
      </c>
      <c r="AR65" s="10">
        <f t="shared" ref="AR65:AS65" si="187">IFERROR(AR53/AR29,"")</f>
        <v>1.6205357142857142</v>
      </c>
      <c r="AS65" s="10">
        <f t="shared" si="187"/>
        <v>1.4826498422712935</v>
      </c>
      <c r="AT65" s="10">
        <f t="shared" ref="AT65:AU65" si="188">IFERROR(AT53/AT29,"")</f>
        <v>1.6654545454545455</v>
      </c>
      <c r="AU65" s="10">
        <f t="shared" si="188"/>
        <v>1.4915014164305949</v>
      </c>
      <c r="AV65" s="18"/>
      <c r="AW65" s="18"/>
      <c r="AX65" s="18"/>
      <c r="AY65" s="18"/>
      <c r="AZ65" s="18"/>
      <c r="BA65" s="18"/>
      <c r="BB65" s="10">
        <f t="shared" si="182"/>
        <v>1.5562827225130891</v>
      </c>
      <c r="BC65" s="10">
        <f t="shared" si="182"/>
        <v>1.5261941448382126</v>
      </c>
      <c r="BD65" s="10" t="str">
        <f t="shared" si="182"/>
        <v/>
      </c>
      <c r="BE65" s="10" t="str">
        <f t="shared" si="182"/>
        <v/>
      </c>
      <c r="BF65" s="10">
        <f t="shared" si="182"/>
        <v>1.5373423860329778</v>
      </c>
      <c r="BG65" s="122">
        <f t="shared" si="183"/>
        <v>1.260008428150021</v>
      </c>
      <c r="BH65" s="111">
        <f t="shared" si="183"/>
        <v>1.1235719526255108</v>
      </c>
      <c r="BI65" s="111">
        <f t="shared" si="183"/>
        <v>0.98710155886458817</v>
      </c>
      <c r="BJ65" s="111">
        <f t="shared" si="183"/>
        <v>1.10410094637224</v>
      </c>
      <c r="BK65" s="111">
        <f t="shared" si="183"/>
        <v>1.2326555023923444</v>
      </c>
      <c r="BL65" s="111">
        <f t="shared" si="183"/>
        <v>0.90872933981201809</v>
      </c>
      <c r="BM65" s="111">
        <f t="shared" si="183"/>
        <v>0</v>
      </c>
      <c r="BN65" s="111">
        <f t="shared" si="183"/>
        <v>0</v>
      </c>
      <c r="BO65" s="111">
        <f t="shared" si="183"/>
        <v>0</v>
      </c>
      <c r="BP65" s="111">
        <f t="shared" si="183"/>
        <v>0</v>
      </c>
      <c r="BQ65" s="111">
        <f t="shared" si="183"/>
        <v>0</v>
      </c>
      <c r="BR65" s="111">
        <f t="shared" si="183"/>
        <v>0</v>
      </c>
      <c r="BS65" s="111">
        <f>BB65/(SUM(O53:INDEX(O53:Q53,IF($B$2&lt;3,$B$2,3)))/SUM(O29:INDEX(O29:Q29,IF($B$2&lt;3,$B$2,3))))</f>
        <v>1.0188613507100079</v>
      </c>
      <c r="BT65" s="111">
        <f>BC65/(SUM(R53:INDEX(R53:T53,$C$2))/SUM(R29:INDEX(R29:T29,$C$2)))</f>
        <v>1.014317592396339</v>
      </c>
      <c r="BU65" s="18"/>
      <c r="BV65" s="18"/>
      <c r="BW65" s="31">
        <f t="shared" ref="BW65:BW72" si="189">BF65/AA65</f>
        <v>1.0180063842053559</v>
      </c>
    </row>
    <row r="66" spans="1:75" x14ac:dyDescent="0.25">
      <c r="A66" s="20" t="str">
        <f t="shared" si="184"/>
        <v># Case/Active_by_rookie_mdrt:Rookie last month</v>
      </c>
      <c r="B66" t="s">
        <v>6</v>
      </c>
      <c r="C66" s="12">
        <f t="shared" ref="C66:AJ66" si="190">IFERROR(C54/C30,"")</f>
        <v>1.4565217391304348</v>
      </c>
      <c r="D66" s="12">
        <f t="shared" si="190"/>
        <v>1.1875</v>
      </c>
      <c r="E66" s="12">
        <f t="shared" si="190"/>
        <v>1.6</v>
      </c>
      <c r="F66" s="12">
        <f t="shared" si="190"/>
        <v>1.2205882352941178</v>
      </c>
      <c r="G66" s="12">
        <f t="shared" si="190"/>
        <v>1.4329268292682926</v>
      </c>
      <c r="H66" s="12">
        <f t="shared" si="190"/>
        <v>1.2948717948717949</v>
      </c>
      <c r="I66" s="12">
        <f t="shared" si="190"/>
        <v>1.4831460674157304</v>
      </c>
      <c r="J66" s="12">
        <f t="shared" si="190"/>
        <v>1.2289156626506024</v>
      </c>
      <c r="K66" s="12">
        <f t="shared" si="190"/>
        <v>1.6936936936936937</v>
      </c>
      <c r="L66" s="12">
        <f t="shared" si="190"/>
        <v>1.3785714285714286</v>
      </c>
      <c r="M66" s="12">
        <f t="shared" si="190"/>
        <v>1.8082191780821917</v>
      </c>
      <c r="N66" s="12">
        <f t="shared" si="190"/>
        <v>1.8358974358974358</v>
      </c>
      <c r="O66" s="12">
        <f t="shared" si="190"/>
        <v>1.0895522388059702</v>
      </c>
      <c r="P66" s="12">
        <f t="shared" si="190"/>
        <v>1.4523809523809523</v>
      </c>
      <c r="Q66" s="12">
        <f t="shared" si="190"/>
        <v>1.56</v>
      </c>
      <c r="R66" s="12">
        <f t="shared" si="190"/>
        <v>1.2195121951219512</v>
      </c>
      <c r="S66" s="12">
        <f t="shared" si="190"/>
        <v>1.5145631067961165</v>
      </c>
      <c r="T66" s="12">
        <f t="shared" si="190"/>
        <v>1.8353658536585367</v>
      </c>
      <c r="U66" s="12">
        <f t="shared" si="190"/>
        <v>1.2372093023255815</v>
      </c>
      <c r="V66" s="12">
        <f t="shared" si="190"/>
        <v>1.5316455696202531</v>
      </c>
      <c r="W66" s="12">
        <f t="shared" si="190"/>
        <v>1.7071129707112971</v>
      </c>
      <c r="X66" s="12">
        <f t="shared" si="190"/>
        <v>1.3341584158415842</v>
      </c>
      <c r="Y66" s="12">
        <f t="shared" si="190"/>
        <v>1.4758454106280192</v>
      </c>
      <c r="Z66" s="12">
        <f t="shared" si="190"/>
        <v>1.8025830258302582</v>
      </c>
      <c r="AA66" s="21">
        <f t="shared" si="190"/>
        <v>1.5113871635610765</v>
      </c>
      <c r="AB66" s="21">
        <f t="shared" si="190"/>
        <v>1.291044776119403</v>
      </c>
      <c r="AC66" s="21">
        <f t="shared" si="190"/>
        <v>1.5959885386819483</v>
      </c>
      <c r="AD66" s="21">
        <f t="shared" si="190"/>
        <v>1.4967320261437909</v>
      </c>
      <c r="AE66" s="21">
        <f t="shared" si="190"/>
        <v>1.5639705882352941</v>
      </c>
      <c r="AF66" s="21">
        <f t="shared" si="190"/>
        <v>1.3518041237113403</v>
      </c>
      <c r="AG66" s="21">
        <f t="shared" si="190"/>
        <v>1.39375</v>
      </c>
      <c r="AH66" s="21">
        <f t="shared" si="190"/>
        <v>1.3223684210526316</v>
      </c>
      <c r="AI66" s="21">
        <f t="shared" si="190"/>
        <v>1.4911660777385158</v>
      </c>
      <c r="AJ66" s="21">
        <f t="shared" si="190"/>
        <v>1.6740196078431373</v>
      </c>
      <c r="AK66" s="31">
        <f t="shared" si="186"/>
        <v>0.11805189601848931</v>
      </c>
      <c r="AL66" s="31">
        <f t="shared" si="176"/>
        <v>-7.3689846730473185E-2</v>
      </c>
      <c r="AM66" s="31">
        <f t="shared" si="176"/>
        <v>0.20691670586893607</v>
      </c>
      <c r="AN66" s="31">
        <f t="shared" si="177"/>
        <v>3.7326146888456702E-3</v>
      </c>
      <c r="AO66" s="31">
        <f t="shared" si="178"/>
        <v>-6.5739385065885836E-2</v>
      </c>
      <c r="AP66" s="10">
        <f t="shared" si="179"/>
        <v>1.1595092024539877</v>
      </c>
      <c r="AQ66" s="10">
        <f t="shared" si="179"/>
        <v>1.6338028169014085</v>
      </c>
      <c r="AR66" s="10">
        <f t="shared" ref="AR66:AS66" si="191">IFERROR(AR54/AR30,"")</f>
        <v>1.5698324022346368</v>
      </c>
      <c r="AS66" s="10">
        <f t="shared" si="191"/>
        <v>1.5808080808080809</v>
      </c>
      <c r="AT66" s="10">
        <f t="shared" ref="AT66:AU66" si="192">IFERROR(AT54/AT30,"")</f>
        <v>1.4525547445255473</v>
      </c>
      <c r="AU66" s="10">
        <f t="shared" si="192"/>
        <v>1.4305555555555556</v>
      </c>
      <c r="AV66" s="18"/>
      <c r="AW66" s="18"/>
      <c r="AX66" s="18"/>
      <c r="AY66" s="18"/>
      <c r="AZ66" s="18"/>
      <c r="BA66" s="18"/>
      <c r="BB66" s="10">
        <f t="shared" si="182"/>
        <v>1.4188861985472154</v>
      </c>
      <c r="BC66" s="10">
        <f t="shared" si="182"/>
        <v>1.5045146726862302</v>
      </c>
      <c r="BD66" s="10" t="str">
        <f t="shared" si="182"/>
        <v/>
      </c>
      <c r="BE66" s="10" t="str">
        <f t="shared" si="182"/>
        <v/>
      </c>
      <c r="BF66" s="10">
        <f t="shared" si="182"/>
        <v>1.4632009345794392</v>
      </c>
      <c r="BG66" s="122">
        <f t="shared" si="183"/>
        <v>1.0642070762248927</v>
      </c>
      <c r="BH66" s="111">
        <f t="shared" si="183"/>
        <v>1.1249134149157238</v>
      </c>
      <c r="BI66" s="111">
        <f t="shared" si="183"/>
        <v>1.0063028219452801</v>
      </c>
      <c r="BJ66" s="111">
        <f t="shared" si="183"/>
        <v>1.2962626262626264</v>
      </c>
      <c r="BK66" s="111">
        <f t="shared" si="183"/>
        <v>0.95905858132135502</v>
      </c>
      <c r="BL66" s="111">
        <f t="shared" si="183"/>
        <v>0.77943890734588406</v>
      </c>
      <c r="BM66" s="111">
        <f t="shared" si="183"/>
        <v>0</v>
      </c>
      <c r="BN66" s="111">
        <f t="shared" si="183"/>
        <v>0</v>
      </c>
      <c r="BO66" s="111">
        <f t="shared" si="183"/>
        <v>0</v>
      </c>
      <c r="BP66" s="111">
        <f t="shared" si="183"/>
        <v>0</v>
      </c>
      <c r="BQ66" s="111">
        <f t="shared" si="183"/>
        <v>0</v>
      </c>
      <c r="BR66" s="111">
        <f t="shared" si="183"/>
        <v>0</v>
      </c>
      <c r="BS66" s="111">
        <f>BB66/(SUM(O54:INDEX(O54:Q54,IF($B$2&lt;3,$B$2,3)))/SUM(O30:INDEX(O30:Q30,IF($B$2&lt;3,$B$2,3))))</f>
        <v>1.0990216797995773</v>
      </c>
      <c r="BT66" s="111">
        <f>BC66/(SUM(R54:INDEX(R54:T54,$C$2))/SUM(R30:INDEX(R30:T30,$C$2)))</f>
        <v>0.94268513602781756</v>
      </c>
      <c r="BU66" s="18"/>
      <c r="BV66" s="18"/>
      <c r="BW66" s="31">
        <f t="shared" si="189"/>
        <v>0.96811787863269749</v>
      </c>
    </row>
    <row r="67" spans="1:75" x14ac:dyDescent="0.25">
      <c r="A67" s="20" t="str">
        <f t="shared" si="184"/>
        <v># Case/Active_by_rookie_mdrt:2-3 months</v>
      </c>
      <c r="B67" t="s">
        <v>7</v>
      </c>
      <c r="C67" s="12">
        <f t="shared" ref="C67:AJ67" si="193">IFERROR(C55/C31,"")</f>
        <v>1.25</v>
      </c>
      <c r="D67" s="12">
        <f t="shared" si="193"/>
        <v>1.2037037037037037</v>
      </c>
      <c r="E67" s="12">
        <f t="shared" si="193"/>
        <v>1.3809523809523809</v>
      </c>
      <c r="F67" s="12">
        <f t="shared" si="193"/>
        <v>1.2931034482758621</v>
      </c>
      <c r="G67" s="12">
        <f t="shared" si="193"/>
        <v>1.234375</v>
      </c>
      <c r="H67" s="12">
        <f t="shared" si="193"/>
        <v>1.319327731092437</v>
      </c>
      <c r="I67" s="12">
        <f t="shared" si="193"/>
        <v>1.4594594594594594</v>
      </c>
      <c r="J67" s="12">
        <f t="shared" si="193"/>
        <v>1.0930232558139534</v>
      </c>
      <c r="K67" s="12">
        <f t="shared" si="193"/>
        <v>1.53125</v>
      </c>
      <c r="L67" s="12">
        <f t="shared" si="193"/>
        <v>1.3208955223880596</v>
      </c>
      <c r="M67" s="12">
        <f t="shared" si="193"/>
        <v>1.9559748427672956</v>
      </c>
      <c r="N67" s="12">
        <f t="shared" si="193"/>
        <v>1.4822485207100591</v>
      </c>
      <c r="O67" s="12">
        <f t="shared" si="193"/>
        <v>1.134020618556701</v>
      </c>
      <c r="P67" s="12">
        <f t="shared" si="193"/>
        <v>1.2396694214876034</v>
      </c>
      <c r="Q67" s="12">
        <f t="shared" si="193"/>
        <v>1.8125</v>
      </c>
      <c r="R67" s="12">
        <f t="shared" si="193"/>
        <v>2.1081081081081079</v>
      </c>
      <c r="S67" s="12">
        <f t="shared" si="193"/>
        <v>1.8428571428571427</v>
      </c>
      <c r="T67" s="12">
        <f t="shared" si="193"/>
        <v>1.5165562913907285</v>
      </c>
      <c r="U67" s="12">
        <f t="shared" si="193"/>
        <v>1.3615384615384616</v>
      </c>
      <c r="V67" s="12">
        <f t="shared" si="193"/>
        <v>1.4069264069264069</v>
      </c>
      <c r="W67" s="12">
        <f t="shared" si="193"/>
        <v>1.7601476014760147</v>
      </c>
      <c r="X67" s="12">
        <f t="shared" si="193"/>
        <v>1.4972067039106145</v>
      </c>
      <c r="Y67" s="12">
        <f t="shared" si="193"/>
        <v>1.3611111111111112</v>
      </c>
      <c r="Z67" s="12">
        <f t="shared" si="193"/>
        <v>1.6905487804878048</v>
      </c>
      <c r="AA67" s="21">
        <f t="shared" si="193"/>
        <v>1.520979020979021</v>
      </c>
      <c r="AB67" s="21">
        <f t="shared" si="193"/>
        <v>1.3821656050955413</v>
      </c>
      <c r="AC67" s="21">
        <f t="shared" si="193"/>
        <v>1.6899224806201549</v>
      </c>
      <c r="AD67" s="21">
        <f t="shared" si="193"/>
        <v>1.5490506329113924</v>
      </c>
      <c r="AE67" s="21">
        <f t="shared" si="193"/>
        <v>1.5442600276625174</v>
      </c>
      <c r="AF67" s="21">
        <f t="shared" si="193"/>
        <v>1.2911963882618511</v>
      </c>
      <c r="AG67" s="21">
        <f t="shared" si="193"/>
        <v>1.2920792079207921</v>
      </c>
      <c r="AH67" s="21">
        <f t="shared" si="193"/>
        <v>1.2904564315352698</v>
      </c>
      <c r="AI67" s="21">
        <f t="shared" si="193"/>
        <v>1.403361344537815</v>
      </c>
      <c r="AJ67" s="21">
        <f t="shared" si="193"/>
        <v>1.5984848484848484</v>
      </c>
      <c r="AK67" s="31">
        <f t="shared" si="186"/>
        <v>0.17796102498899691</v>
      </c>
      <c r="AL67" s="31">
        <f t="shared" si="176"/>
        <v>6.97220391927178E-2</v>
      </c>
      <c r="AM67" s="31">
        <f t="shared" si="176"/>
        <v>0.30955407662204926</v>
      </c>
      <c r="AN67" s="31">
        <f t="shared" si="177"/>
        <v>0.10381452285302828</v>
      </c>
      <c r="AO67" s="31">
        <f t="shared" si="178"/>
        <v>-3.3922636722974908E-2</v>
      </c>
      <c r="AP67" s="10">
        <f t="shared" si="179"/>
        <v>1.5551948051948052</v>
      </c>
      <c r="AQ67" s="10">
        <f t="shared" si="179"/>
        <v>1.3946488294314381</v>
      </c>
      <c r="AR67" s="10">
        <f t="shared" ref="AR67:AS67" si="194">IFERROR(AR55/AR31,"")</f>
        <v>1.6804123711340206</v>
      </c>
      <c r="AS67" s="10">
        <f t="shared" si="194"/>
        <v>1.5570469798657718</v>
      </c>
      <c r="AT67" s="10">
        <f t="shared" ref="AT67:AU67" si="195">IFERROR(AT55/AT31,"")</f>
        <v>1.4939759036144578</v>
      </c>
      <c r="AU67" s="10">
        <f t="shared" si="195"/>
        <v>1.4784172661870503</v>
      </c>
      <c r="AV67" s="18"/>
      <c r="AW67" s="18"/>
      <c r="AX67" s="18"/>
      <c r="AY67" s="18"/>
      <c r="AZ67" s="18"/>
      <c r="BA67" s="18"/>
      <c r="BB67" s="10">
        <f t="shared" si="182"/>
        <v>1.51854714064915</v>
      </c>
      <c r="BC67" s="10">
        <f t="shared" si="182"/>
        <v>1.5099118942731278</v>
      </c>
      <c r="BD67" s="10" t="str">
        <f t="shared" si="182"/>
        <v/>
      </c>
      <c r="BE67" s="10" t="str">
        <f t="shared" si="182"/>
        <v/>
      </c>
      <c r="BF67" s="10">
        <f t="shared" si="182"/>
        <v>1.5149863760217983</v>
      </c>
      <c r="BG67" s="122">
        <f t="shared" si="183"/>
        <v>1.3713990554899647</v>
      </c>
      <c r="BH67" s="111">
        <f t="shared" si="183"/>
        <v>1.1250167224080267</v>
      </c>
      <c r="BI67" s="111">
        <f t="shared" si="183"/>
        <v>0.9271240668325631</v>
      </c>
      <c r="BJ67" s="111">
        <f t="shared" si="183"/>
        <v>0.73859920839786619</v>
      </c>
      <c r="BK67" s="111">
        <f t="shared" si="183"/>
        <v>0.81068459886055855</v>
      </c>
      <c r="BL67" s="111">
        <f t="shared" si="183"/>
        <v>0.97485155980019478</v>
      </c>
      <c r="BM67" s="111">
        <f t="shared" si="183"/>
        <v>0</v>
      </c>
      <c r="BN67" s="111">
        <f t="shared" si="183"/>
        <v>0</v>
      </c>
      <c r="BO67" s="111">
        <f t="shared" si="183"/>
        <v>0</v>
      </c>
      <c r="BP67" s="111">
        <f t="shared" si="183"/>
        <v>0</v>
      </c>
      <c r="BQ67" s="111">
        <f t="shared" si="183"/>
        <v>0</v>
      </c>
      <c r="BR67" s="111">
        <f t="shared" si="183"/>
        <v>0</v>
      </c>
      <c r="BS67" s="111">
        <f>BB67/(SUM(O55:INDEX(O55:Q55,IF($B$2&lt;3,$B$2,3)))/SUM(O31:INDEX(O31:Q31,IF($B$2&lt;3,$B$2,3))))</f>
        <v>1.0986723552162054</v>
      </c>
      <c r="BT67" s="111">
        <f>BC67/(SUM(R55:INDEX(R55:T55,$C$2))/SUM(R31:INDEX(R31:T31,$C$2)))</f>
        <v>0.89347997413409863</v>
      </c>
      <c r="BU67" s="18"/>
      <c r="BV67" s="18"/>
      <c r="BW67" s="31">
        <f t="shared" si="189"/>
        <v>0.99606000814306739</v>
      </c>
    </row>
    <row r="68" spans="1:75" x14ac:dyDescent="0.25">
      <c r="A68" s="20" t="str">
        <f t="shared" si="184"/>
        <v># Case/Active_by_rookie_mdrt:4 - 6 mths</v>
      </c>
      <c r="B68" t="s">
        <v>8</v>
      </c>
      <c r="C68" s="12">
        <f t="shared" ref="C68:AJ68" si="196">IFERROR(C56/C32,"")</f>
        <v>1.2333333333333334</v>
      </c>
      <c r="D68" s="12">
        <f t="shared" si="196"/>
        <v>1.1333333333333333</v>
      </c>
      <c r="E68" s="12">
        <f t="shared" si="196"/>
        <v>1.1666666666666667</v>
      </c>
      <c r="F68" s="12">
        <f t="shared" si="196"/>
        <v>1.6612903225806452</v>
      </c>
      <c r="G68" s="12">
        <f t="shared" si="196"/>
        <v>1.3176470588235294</v>
      </c>
      <c r="H68" s="12">
        <f t="shared" si="196"/>
        <v>1.1643835616438356</v>
      </c>
      <c r="I68" s="12">
        <f t="shared" si="196"/>
        <v>1.3114754098360655</v>
      </c>
      <c r="J68" s="12">
        <f t="shared" si="196"/>
        <v>1.0877192982456141</v>
      </c>
      <c r="K68" s="12">
        <f t="shared" si="196"/>
        <v>1.1707317073170731</v>
      </c>
      <c r="L68" s="12">
        <f t="shared" si="196"/>
        <v>1.1451612903225807</v>
      </c>
      <c r="M68" s="12">
        <f t="shared" si="196"/>
        <v>1.9074074074074074</v>
      </c>
      <c r="N68" s="12">
        <f t="shared" si="196"/>
        <v>1.9722222222222223</v>
      </c>
      <c r="O68" s="12">
        <f t="shared" si="196"/>
        <v>1.1477272727272727</v>
      </c>
      <c r="P68" s="12">
        <f t="shared" si="196"/>
        <v>1.1395348837209303</v>
      </c>
      <c r="Q68" s="12">
        <f t="shared" si="196"/>
        <v>1.4476744186046511</v>
      </c>
      <c r="R68" s="12">
        <f t="shared" si="196"/>
        <v>0.97222222222222221</v>
      </c>
      <c r="S68" s="12">
        <f t="shared" si="196"/>
        <v>1.2650602409638554</v>
      </c>
      <c r="T68" s="12">
        <f t="shared" si="196"/>
        <v>1.390625</v>
      </c>
      <c r="U68" s="12">
        <f t="shared" si="196"/>
        <v>1.3461538461538463</v>
      </c>
      <c r="V68" s="12">
        <f t="shared" si="196"/>
        <v>1.3066666666666666</v>
      </c>
      <c r="W68" s="12">
        <f t="shared" si="196"/>
        <v>1.5459183673469388</v>
      </c>
      <c r="X68" s="12">
        <f t="shared" si="196"/>
        <v>1.5391304347826087</v>
      </c>
      <c r="Y68" s="12">
        <f t="shared" si="196"/>
        <v>1.8518518518518519</v>
      </c>
      <c r="Z68" s="12">
        <f t="shared" si="196"/>
        <v>1.8</v>
      </c>
      <c r="AA68" s="21">
        <f t="shared" si="196"/>
        <v>1.2429284525790349</v>
      </c>
      <c r="AB68" s="21">
        <f t="shared" si="196"/>
        <v>1.2947976878612717</v>
      </c>
      <c r="AC68" s="21">
        <f t="shared" si="196"/>
        <v>1.1725490196078432</v>
      </c>
      <c r="AD68" s="21">
        <f t="shared" si="196"/>
        <v>1.42</v>
      </c>
      <c r="AE68" s="21">
        <f t="shared" si="196"/>
        <v>1.7461368653421634</v>
      </c>
      <c r="AF68" s="21">
        <f t="shared" si="196"/>
        <v>1.2947976878612717</v>
      </c>
      <c r="AG68" s="21">
        <f t="shared" si="196"/>
        <v>1.1746031746031746</v>
      </c>
      <c r="AH68" s="21">
        <f t="shared" si="196"/>
        <v>1.3636363636363635</v>
      </c>
      <c r="AI68" s="21">
        <f t="shared" si="196"/>
        <v>1.1867219917012448</v>
      </c>
      <c r="AJ68" s="21">
        <f t="shared" si="196"/>
        <v>1.7006472491909386</v>
      </c>
      <c r="AK68" s="31">
        <f t="shared" si="186"/>
        <v>-4.0059721892084621E-2</v>
      </c>
      <c r="AL68" s="31">
        <f t="shared" si="176"/>
        <v>0.10232776128729881</v>
      </c>
      <c r="AM68" s="31">
        <f t="shared" si="176"/>
        <v>-0.14013071895424822</v>
      </c>
      <c r="AN68" s="31">
        <f t="shared" si="177"/>
        <v>0.19657342657342647</v>
      </c>
      <c r="AO68" s="31">
        <f t="shared" si="178"/>
        <v>2.6748413683593597E-2</v>
      </c>
      <c r="AP68" s="10">
        <f t="shared" si="179"/>
        <v>1.1857142857142857</v>
      </c>
      <c r="AQ68" s="10">
        <f t="shared" si="179"/>
        <v>1.4166666666666667</v>
      </c>
      <c r="AR68" s="10">
        <f t="shared" ref="AR68:AS68" si="197">IFERROR(AR56/AR32,"")</f>
        <v>1.6471962616822431</v>
      </c>
      <c r="AS68" s="10">
        <f t="shared" si="197"/>
        <v>1.495049504950495</v>
      </c>
      <c r="AT68" s="10">
        <f t="shared" ref="AT68:AU68" si="198">IFERROR(AT56/AT32,"")</f>
        <v>1.7685185185185186</v>
      </c>
      <c r="AU68" s="10">
        <f t="shared" si="198"/>
        <v>1.4606741573033708</v>
      </c>
      <c r="AV68" s="18"/>
      <c r="AW68" s="18"/>
      <c r="AX68" s="18"/>
      <c r="AY68" s="18"/>
      <c r="AZ68" s="18"/>
      <c r="BA68" s="18"/>
      <c r="BB68" s="10">
        <f t="shared" si="182"/>
        <v>1.4681724845995894</v>
      </c>
      <c r="BC68" s="10">
        <f t="shared" si="182"/>
        <v>1.5614035087719298</v>
      </c>
      <c r="BD68" s="10" t="str">
        <f t="shared" si="182"/>
        <v/>
      </c>
      <c r="BE68" s="10" t="str">
        <f t="shared" si="182"/>
        <v/>
      </c>
      <c r="BF68" s="10">
        <f t="shared" si="182"/>
        <v>1.510158013544018</v>
      </c>
      <c r="BG68" s="122">
        <f t="shared" si="183"/>
        <v>1.0330975954738331</v>
      </c>
      <c r="BH68" s="111">
        <f t="shared" si="183"/>
        <v>1.2431972789115646</v>
      </c>
      <c r="BI68" s="111">
        <f t="shared" si="183"/>
        <v>1.1378223173066098</v>
      </c>
      <c r="BJ68" s="111">
        <f t="shared" si="183"/>
        <v>1.5377652050919377</v>
      </c>
      <c r="BK68" s="111">
        <f t="shared" si="183"/>
        <v>1.3979717813051147</v>
      </c>
      <c r="BL68" s="111">
        <f t="shared" si="183"/>
        <v>1.0503724277237723</v>
      </c>
      <c r="BM68" s="111">
        <f t="shared" si="183"/>
        <v>0</v>
      </c>
      <c r="BN68" s="111">
        <f t="shared" si="183"/>
        <v>0</v>
      </c>
      <c r="BO68" s="111">
        <f t="shared" si="183"/>
        <v>0</v>
      </c>
      <c r="BP68" s="111">
        <f t="shared" si="183"/>
        <v>0</v>
      </c>
      <c r="BQ68" s="111">
        <f t="shared" si="183"/>
        <v>0</v>
      </c>
      <c r="BR68" s="111">
        <f t="shared" si="183"/>
        <v>0</v>
      </c>
      <c r="BS68" s="111">
        <f>BB68/(SUM(O56:INDEX(O56:Q56,IF($B$2&lt;3,$B$2,3)))/SUM(O32:INDEX(O32:Q32,IF($B$2&lt;3,$B$2,3))))</f>
        <v>1.1339010706952186</v>
      </c>
      <c r="BT68" s="111">
        <f>BC68/(SUM(R56:INDEX(R56:T56,$C$2))/SUM(R32:INDEX(R32:T32,$C$2)))</f>
        <v>1.3316317549727159</v>
      </c>
      <c r="BU68" s="18"/>
      <c r="BV68" s="18"/>
      <c r="BW68" s="31">
        <f t="shared" si="189"/>
        <v>1.214999954671961</v>
      </c>
    </row>
    <row r="69" spans="1:75" x14ac:dyDescent="0.25">
      <c r="A69" s="20" t="str">
        <f t="shared" si="184"/>
        <v># Case/Active_by_rookie_mdrt:7-12mth</v>
      </c>
      <c r="B69" t="s">
        <v>1</v>
      </c>
      <c r="C69" s="12">
        <f t="shared" ref="C69:AJ69" si="199">IFERROR(C57/C33,"")</f>
        <v>1.03125</v>
      </c>
      <c r="D69" s="12">
        <f t="shared" si="199"/>
        <v>1.1481481481481481</v>
      </c>
      <c r="E69" s="12">
        <f t="shared" si="199"/>
        <v>1.5714285714285714</v>
      </c>
      <c r="F69" s="12">
        <f t="shared" si="199"/>
        <v>1.4807692307692308</v>
      </c>
      <c r="G69" s="12">
        <f t="shared" si="199"/>
        <v>1.044776119402985</v>
      </c>
      <c r="H69" s="12">
        <f t="shared" si="199"/>
        <v>1.0338983050847457</v>
      </c>
      <c r="I69" s="12">
        <f t="shared" si="199"/>
        <v>1.2666666666666666</v>
      </c>
      <c r="J69" s="12">
        <f t="shared" si="199"/>
        <v>1.1372549019607843</v>
      </c>
      <c r="K69" s="12">
        <f t="shared" si="199"/>
        <v>1.1785714285714286</v>
      </c>
      <c r="L69" s="12">
        <f t="shared" si="199"/>
        <v>1.1935483870967742</v>
      </c>
      <c r="M69" s="12">
        <f t="shared" si="199"/>
        <v>1.903225806451613</v>
      </c>
      <c r="N69" s="12">
        <f t="shared" si="199"/>
        <v>1.5363636363636364</v>
      </c>
      <c r="O69" s="12">
        <f t="shared" si="199"/>
        <v>1.037037037037037</v>
      </c>
      <c r="P69" s="12">
        <f t="shared" si="199"/>
        <v>1.2575757575757576</v>
      </c>
      <c r="Q69" s="12">
        <f t="shared" si="199"/>
        <v>1.6203703703703705</v>
      </c>
      <c r="R69" s="12">
        <f t="shared" si="199"/>
        <v>1.02803738317757</v>
      </c>
      <c r="S69" s="12">
        <f t="shared" si="199"/>
        <v>1.4615384615384615</v>
      </c>
      <c r="T69" s="12">
        <f t="shared" si="199"/>
        <v>1.6549295774647887</v>
      </c>
      <c r="U69" s="12">
        <f t="shared" si="199"/>
        <v>1.1395348837209303</v>
      </c>
      <c r="V69" s="12">
        <f t="shared" si="199"/>
        <v>1.1904761904761905</v>
      </c>
      <c r="W69" s="12">
        <f t="shared" si="199"/>
        <v>1.5584415584415585</v>
      </c>
      <c r="X69" s="12">
        <f t="shared" si="199"/>
        <v>1.446808510638298</v>
      </c>
      <c r="Y69" s="12">
        <f t="shared" si="199"/>
        <v>1.8095238095238095</v>
      </c>
      <c r="Z69" s="12">
        <f t="shared" si="199"/>
        <v>2.0294117647058822</v>
      </c>
      <c r="AA69" s="21">
        <f t="shared" si="199"/>
        <v>1.3973063973063973</v>
      </c>
      <c r="AB69" s="21">
        <f t="shared" si="199"/>
        <v>1.3771929824561404</v>
      </c>
      <c r="AC69" s="21">
        <f t="shared" si="199"/>
        <v>1.4098360655737705</v>
      </c>
      <c r="AD69" s="21">
        <f t="shared" si="199"/>
        <v>1.2964601769911503</v>
      </c>
      <c r="AE69" s="21">
        <f t="shared" si="199"/>
        <v>1.8617886178861789</v>
      </c>
      <c r="AF69" s="21">
        <f t="shared" si="199"/>
        <v>1.2114695340501793</v>
      </c>
      <c r="AG69" s="21">
        <f t="shared" si="199"/>
        <v>1.2871287128712872</v>
      </c>
      <c r="AH69" s="21">
        <f t="shared" si="199"/>
        <v>1.1685393258426966</v>
      </c>
      <c r="AI69" s="21">
        <f t="shared" si="199"/>
        <v>1.1928251121076232</v>
      </c>
      <c r="AJ69" s="21">
        <f t="shared" si="199"/>
        <v>1.5439189189189189</v>
      </c>
      <c r="AK69" s="31">
        <f t="shared" si="186"/>
        <v>0.15339788416711486</v>
      </c>
      <c r="AL69" s="31">
        <f t="shared" si="176"/>
        <v>6.9973009446693712E-2</v>
      </c>
      <c r="AM69" s="31">
        <f t="shared" si="176"/>
        <v>0.20649432534678436</v>
      </c>
      <c r="AN69" s="31">
        <f t="shared" si="177"/>
        <v>8.6882028079047213E-2</v>
      </c>
      <c r="AO69" s="31">
        <f t="shared" si="178"/>
        <v>0.20588496913415533</v>
      </c>
      <c r="AP69" s="10">
        <f t="shared" si="179"/>
        <v>0.91111111111111109</v>
      </c>
      <c r="AQ69" s="10">
        <f t="shared" si="179"/>
        <v>1.2054794520547945</v>
      </c>
      <c r="AR69" s="10">
        <f t="shared" ref="AR69:AS69" si="200">IFERROR(AR57/AR33,"")</f>
        <v>1.3378378378378379</v>
      </c>
      <c r="AS69" s="10">
        <f t="shared" si="200"/>
        <v>1.3360655737704918</v>
      </c>
      <c r="AT69" s="10">
        <f t="shared" ref="AT69:AU69" si="201">IFERROR(AT57/AT33,"")</f>
        <v>1.3333333333333333</v>
      </c>
      <c r="AU69" s="10">
        <f t="shared" si="201"/>
        <v>1.3118279569892473</v>
      </c>
      <c r="AV69" s="18"/>
      <c r="AW69" s="18"/>
      <c r="AX69" s="18"/>
      <c r="AY69" s="18"/>
      <c r="AZ69" s="18"/>
      <c r="BA69" s="18"/>
      <c r="BB69" s="10">
        <f t="shared" si="182"/>
        <v>1.2117903930131004</v>
      </c>
      <c r="BC69" s="10">
        <f t="shared" si="182"/>
        <v>1.3277591973244147</v>
      </c>
      <c r="BD69" s="10" t="str">
        <f t="shared" si="182"/>
        <v/>
      </c>
      <c r="BE69" s="10" t="str">
        <f t="shared" si="182"/>
        <v/>
      </c>
      <c r="BF69" s="10">
        <f t="shared" si="182"/>
        <v>1.2774621212121211</v>
      </c>
      <c r="BG69" s="122">
        <f t="shared" si="183"/>
        <v>0.87857142857142856</v>
      </c>
      <c r="BH69" s="111">
        <f t="shared" si="183"/>
        <v>0.95857402211586062</v>
      </c>
      <c r="BI69" s="111">
        <f t="shared" si="183"/>
        <v>0.82563706563706563</v>
      </c>
      <c r="BJ69" s="111">
        <f t="shared" si="183"/>
        <v>1.2996274217585695</v>
      </c>
      <c r="BK69" s="111">
        <f t="shared" si="183"/>
        <v>0.91228070175438591</v>
      </c>
      <c r="BL69" s="111">
        <f t="shared" si="183"/>
        <v>0.79267902081903452</v>
      </c>
      <c r="BM69" s="111">
        <f t="shared" si="183"/>
        <v>0</v>
      </c>
      <c r="BN69" s="111">
        <f t="shared" si="183"/>
        <v>0</v>
      </c>
      <c r="BO69" s="111">
        <f t="shared" si="183"/>
        <v>0</v>
      </c>
      <c r="BP69" s="111">
        <f t="shared" si="183"/>
        <v>0</v>
      </c>
      <c r="BQ69" s="111">
        <f t="shared" si="183"/>
        <v>0</v>
      </c>
      <c r="BR69" s="111">
        <f t="shared" si="183"/>
        <v>0</v>
      </c>
      <c r="BS69" s="111">
        <f>BB69/(SUM(O57:INDEX(O57:Q57,IF($B$2&lt;3,$B$2,3)))/SUM(O33:INDEX(O33:Q33,IF($B$2&lt;3,$B$2,3))))</f>
        <v>0.87989875671014928</v>
      </c>
      <c r="BT69" s="111">
        <f>BC69/(SUM(R57:INDEX(R57:T57,$C$2))/SUM(R33:INDEX(R33:T33,$C$2)))</f>
        <v>0.9417826864742942</v>
      </c>
      <c r="BU69" s="18"/>
      <c r="BV69" s="18"/>
      <c r="BW69" s="31">
        <f t="shared" si="189"/>
        <v>0.91423192771084327</v>
      </c>
    </row>
    <row r="70" spans="1:75" x14ac:dyDescent="0.25">
      <c r="A70" s="20" t="str">
        <f t="shared" si="184"/>
        <v># Case/Active_by_rookie_mdrt:13+mth</v>
      </c>
      <c r="B70" t="s">
        <v>2</v>
      </c>
      <c r="C70" s="12">
        <f t="shared" ref="C70:AJ70" si="202">IFERROR(C58/C34,"")</f>
        <v>1</v>
      </c>
      <c r="D70" s="12">
        <f t="shared" si="202"/>
        <v>1.1666666666666667</v>
      </c>
      <c r="E70" s="12">
        <f t="shared" si="202"/>
        <v>1</v>
      </c>
      <c r="F70" s="12">
        <f t="shared" si="202"/>
        <v>1</v>
      </c>
      <c r="G70" s="12">
        <f t="shared" si="202"/>
        <v>1</v>
      </c>
      <c r="H70" s="12">
        <f t="shared" si="202"/>
        <v>1.1538461538461537</v>
      </c>
      <c r="I70" s="12">
        <f t="shared" si="202"/>
        <v>1</v>
      </c>
      <c r="J70" s="12">
        <f t="shared" si="202"/>
        <v>0.86363636363636365</v>
      </c>
      <c r="K70" s="12">
        <f t="shared" si="202"/>
        <v>1.1538461538461537</v>
      </c>
      <c r="L70" s="12">
        <f t="shared" si="202"/>
        <v>0.86538461538461542</v>
      </c>
      <c r="M70" s="12">
        <f t="shared" si="202"/>
        <v>2.2962962962962963</v>
      </c>
      <c r="N70" s="12">
        <f t="shared" si="202"/>
        <v>1.83</v>
      </c>
      <c r="O70" s="12">
        <f t="shared" si="202"/>
        <v>1.6</v>
      </c>
      <c r="P70" s="12">
        <f t="shared" si="202"/>
        <v>1.3333333333333333</v>
      </c>
      <c r="Q70" s="12">
        <f t="shared" si="202"/>
        <v>1.8571428571428572</v>
      </c>
      <c r="R70" s="12">
        <f t="shared" si="202"/>
        <v>1.3870967741935485</v>
      </c>
      <c r="S70" s="12">
        <f t="shared" si="202"/>
        <v>1.3076923076923077</v>
      </c>
      <c r="T70" s="12">
        <f t="shared" si="202"/>
        <v>1.6956521739130435</v>
      </c>
      <c r="U70" s="12">
        <f t="shared" si="202"/>
        <v>1.0943396226415094</v>
      </c>
      <c r="V70" s="12">
        <f t="shared" si="202"/>
        <v>1.3373493975903614</v>
      </c>
      <c r="W70" s="12">
        <f t="shared" si="202"/>
        <v>1.8397435897435896</v>
      </c>
      <c r="X70" s="12">
        <f t="shared" si="202"/>
        <v>1.6373626373626373</v>
      </c>
      <c r="Y70" s="12">
        <f t="shared" si="202"/>
        <v>2.1187499999999999</v>
      </c>
      <c r="Z70" s="12">
        <f t="shared" si="202"/>
        <v>2.6291666666666669</v>
      </c>
      <c r="AA70" s="21">
        <f t="shared" si="202"/>
        <v>1.5647058823529412</v>
      </c>
      <c r="AB70" s="21">
        <f t="shared" si="202"/>
        <v>1.6601941747572815</v>
      </c>
      <c r="AC70" s="21">
        <f t="shared" si="202"/>
        <v>1.5</v>
      </c>
      <c r="AD70" s="21">
        <f t="shared" si="202"/>
        <v>1.4602803738317758</v>
      </c>
      <c r="AE70" s="21">
        <f t="shared" si="202"/>
        <v>2.1786941580756012</v>
      </c>
      <c r="AF70" s="21">
        <f t="shared" si="202"/>
        <v>1.069767441860465</v>
      </c>
      <c r="AG70" s="21">
        <f t="shared" si="202"/>
        <v>1.0833333333333333</v>
      </c>
      <c r="AH70" s="21">
        <f t="shared" si="202"/>
        <v>1.064516129032258</v>
      </c>
      <c r="AI70" s="21">
        <f t="shared" si="202"/>
        <v>1.053191489361702</v>
      </c>
      <c r="AJ70" s="21">
        <f t="shared" si="202"/>
        <v>1.8307692307692307</v>
      </c>
      <c r="AK70" s="31">
        <f t="shared" si="186"/>
        <v>0.46265984654731462</v>
      </c>
      <c r="AL70" s="31">
        <f t="shared" si="176"/>
        <v>0.53248693054518292</v>
      </c>
      <c r="AM70" s="31">
        <f t="shared" si="176"/>
        <v>0.40909090909090917</v>
      </c>
      <c r="AN70" s="31">
        <f t="shared" si="177"/>
        <v>0.38652883979986807</v>
      </c>
      <c r="AO70" s="31">
        <f t="shared" si="178"/>
        <v>0.19004302752028646</v>
      </c>
      <c r="AP70" s="10">
        <f t="shared" si="179"/>
        <v>1.3</v>
      </c>
      <c r="AQ70" s="10">
        <f t="shared" si="179"/>
        <v>1.471830985915493</v>
      </c>
      <c r="AR70" s="10">
        <f t="shared" ref="AR70:AS70" si="203">IFERROR(AR58/AR34,"")</f>
        <v>1.4104477611940298</v>
      </c>
      <c r="AS70" s="10">
        <f t="shared" si="203"/>
        <v>1.7702702702702702</v>
      </c>
      <c r="AT70" s="10">
        <f t="shared" ref="AT70:AU70" si="204">IFERROR(AT58/AT34,"")</f>
        <v>1.8095238095238095</v>
      </c>
      <c r="AU70" s="10">
        <f t="shared" si="204"/>
        <v>1.6833333333333333</v>
      </c>
      <c r="AV70" s="18"/>
      <c r="AW70" s="18"/>
      <c r="AX70" s="18"/>
      <c r="AY70" s="18"/>
      <c r="AZ70" s="18"/>
      <c r="BA70" s="18"/>
      <c r="BB70" s="10">
        <f t="shared" si="182"/>
        <v>1.4015544041450778</v>
      </c>
      <c r="BC70" s="10">
        <f t="shared" si="182"/>
        <v>1.7563451776649746</v>
      </c>
      <c r="BD70" s="10" t="str">
        <f t="shared" si="182"/>
        <v/>
      </c>
      <c r="BE70" s="10" t="str">
        <f t="shared" si="182"/>
        <v/>
      </c>
      <c r="BF70" s="10">
        <f t="shared" si="182"/>
        <v>1.5807692307692307</v>
      </c>
      <c r="BG70" s="122">
        <f t="shared" si="183"/>
        <v>0.8125</v>
      </c>
      <c r="BH70" s="111">
        <f t="shared" si="183"/>
        <v>1.1038732394366197</v>
      </c>
      <c r="BI70" s="111">
        <f t="shared" si="183"/>
        <v>0.75947187141216987</v>
      </c>
      <c r="BJ70" s="111">
        <f t="shared" si="183"/>
        <v>1.2762413576367062</v>
      </c>
      <c r="BK70" s="111">
        <f t="shared" si="183"/>
        <v>1.3837535014005602</v>
      </c>
      <c r="BL70" s="111">
        <f t="shared" si="183"/>
        <v>0.99273504273504276</v>
      </c>
      <c r="BM70" s="111">
        <f t="shared" si="183"/>
        <v>0</v>
      </c>
      <c r="BN70" s="111">
        <f t="shared" si="183"/>
        <v>0</v>
      </c>
      <c r="BO70" s="111">
        <f t="shared" si="183"/>
        <v>0</v>
      </c>
      <c r="BP70" s="111">
        <f t="shared" si="183"/>
        <v>0</v>
      </c>
      <c r="BQ70" s="111">
        <f t="shared" si="183"/>
        <v>0</v>
      </c>
      <c r="BR70" s="111">
        <f t="shared" si="183"/>
        <v>0</v>
      </c>
      <c r="BS70" s="111">
        <f>BB70/(SUM(O58:INDEX(O58:Q58,IF($B$2&lt;3,$B$2,3)))/SUM(O34:INDEX(O34:Q34,IF($B$2&lt;3,$B$2,3))))</f>
        <v>0.84421113232130418</v>
      </c>
      <c r="BT70" s="111">
        <f>BC70/(SUM(R58:INDEX(R58:T58,$C$2))/SUM(R34:INDEX(R34:T34,$C$2)))</f>
        <v>1.170896785109983</v>
      </c>
      <c r="BU70" s="18"/>
      <c r="BV70" s="18"/>
      <c r="BW70" s="31">
        <f t="shared" si="189"/>
        <v>1.010266049739734</v>
      </c>
    </row>
    <row r="71" spans="1:75" x14ac:dyDescent="0.25">
      <c r="A71" s="20" t="str">
        <f t="shared" si="184"/>
        <v># Case/Active_by_rookie_mdrt:SA</v>
      </c>
      <c r="B71" s="135" t="s">
        <v>136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31"/>
      <c r="AL71" s="31"/>
      <c r="AM71" s="31"/>
      <c r="AN71" s="31"/>
      <c r="AO71" s="31"/>
      <c r="AP71" s="10" t="str">
        <f t="shared" si="179"/>
        <v/>
      </c>
      <c r="AQ71" s="10">
        <f>IFERROR(AQ59/AQ35,"")</f>
        <v>1.208955223880597</v>
      </c>
      <c r="AR71" s="10">
        <f>IFERROR(AR59/AR35,"")</f>
        <v>1.4222222222222223</v>
      </c>
      <c r="AS71" s="10">
        <f>IFERROR(AS59/AS35,"")</f>
        <v>1.3826086956521739</v>
      </c>
      <c r="AT71" s="10">
        <f>IFERROR(AT59/AT35,"")</f>
        <v>1.2954545454545454</v>
      </c>
      <c r="AU71" s="10">
        <f>IFERROR(AU59/AU35,"")</f>
        <v>1.1190476190476191</v>
      </c>
      <c r="AV71" s="18"/>
      <c r="AW71" s="18"/>
      <c r="AX71" s="18"/>
      <c r="AY71" s="18"/>
      <c r="AZ71" s="18"/>
      <c r="BA71" s="18"/>
      <c r="BB71" s="10">
        <f t="shared" si="182"/>
        <v>1.2946428571428572</v>
      </c>
      <c r="BC71" s="10">
        <f t="shared" si="182"/>
        <v>1.308457711442786</v>
      </c>
      <c r="BD71" s="10"/>
      <c r="BE71" s="10"/>
      <c r="BF71" s="10">
        <f>IFERROR(BF59/BF35,"")</f>
        <v>1.3035143769968052</v>
      </c>
      <c r="BG71" s="122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8"/>
      <c r="BV71" s="18"/>
      <c r="BW71" s="31"/>
    </row>
    <row r="72" spans="1:75" s="19" customFormat="1" x14ac:dyDescent="0.25">
      <c r="A72" s="20" t="str">
        <f t="shared" si="184"/>
        <v xml:space="preserve"># Case/Active_by_rookie_mdrt:Total </v>
      </c>
      <c r="B72" s="1" t="s">
        <v>3</v>
      </c>
      <c r="C72" s="13">
        <f t="shared" ref="C72:Z72" si="205">IFERROR(C60/C36,"")</f>
        <v>1.3053435114503817</v>
      </c>
      <c r="D72" s="13">
        <f t="shared" si="205"/>
        <v>1.1848739495798319</v>
      </c>
      <c r="E72" s="13">
        <f t="shared" si="205"/>
        <v>1.4464285714285714</v>
      </c>
      <c r="F72" s="13">
        <f t="shared" si="205"/>
        <v>1.430232558139535</v>
      </c>
      <c r="G72" s="13">
        <f t="shared" si="205"/>
        <v>1.2506024096385542</v>
      </c>
      <c r="H72" s="13">
        <f t="shared" si="205"/>
        <v>1.2759381898454747</v>
      </c>
      <c r="I72" s="13">
        <f t="shared" si="205"/>
        <v>1.454183266932271</v>
      </c>
      <c r="J72" s="13">
        <f t="shared" si="205"/>
        <v>1.1751824817518248</v>
      </c>
      <c r="K72" s="13">
        <f t="shared" si="205"/>
        <v>1.4457516339869281</v>
      </c>
      <c r="L72" s="13">
        <f t="shared" si="205"/>
        <v>1.2845911949685536</v>
      </c>
      <c r="M72" s="13">
        <f t="shared" si="205"/>
        <v>1.9006622516556291</v>
      </c>
      <c r="N72" s="13">
        <f t="shared" si="205"/>
        <v>1.7685643564356435</v>
      </c>
      <c r="O72" s="13">
        <f t="shared" si="205"/>
        <v>1.1878172588832487</v>
      </c>
      <c r="P72" s="13">
        <f t="shared" si="205"/>
        <v>1.248062015503876</v>
      </c>
      <c r="Q72" s="13">
        <f t="shared" si="205"/>
        <v>1.6473282442748092</v>
      </c>
      <c r="R72" s="13">
        <f t="shared" si="205"/>
        <v>1.2585895117540686</v>
      </c>
      <c r="S72" s="13">
        <f t="shared" si="205"/>
        <v>1.4434389140271493</v>
      </c>
      <c r="T72" s="13">
        <f t="shared" si="205"/>
        <v>1.6525821596244132</v>
      </c>
      <c r="U72" s="13">
        <f t="shared" si="205"/>
        <v>1.3068592057761732</v>
      </c>
      <c r="V72" s="13">
        <f t="shared" si="205"/>
        <v>1.3817991631799162</v>
      </c>
      <c r="W72" s="13">
        <f t="shared" si="205"/>
        <v>1.6891105569409808</v>
      </c>
      <c r="X72" s="13">
        <f t="shared" si="205"/>
        <v>1.4686868686868686</v>
      </c>
      <c r="Y72" s="13">
        <f t="shared" si="205"/>
        <v>1.6953367875647669</v>
      </c>
      <c r="Z72" s="13">
        <f t="shared" si="205"/>
        <v>1.8898704358068317</v>
      </c>
      <c r="AA72" s="23">
        <f t="shared" ref="AA72:AE72" si="206">IFERROR(AA60/AA36,"")</f>
        <v>1.4643529728275491</v>
      </c>
      <c r="AB72" s="23">
        <f t="shared" si="206"/>
        <v>1.4136490250696379</v>
      </c>
      <c r="AC72" s="23">
        <f t="shared" si="206"/>
        <v>1.4962735642262166</v>
      </c>
      <c r="AD72" s="23">
        <f t="shared" si="206"/>
        <v>1.4846153846153847</v>
      </c>
      <c r="AE72" s="23">
        <f t="shared" si="206"/>
        <v>1.724336162058582</v>
      </c>
      <c r="AF72" s="23">
        <f t="shared" ref="AF72:AJ72" si="207">IFERROR(AF60/AF36,"")</f>
        <v>1.31787109375</v>
      </c>
      <c r="AG72" s="23">
        <f t="shared" si="207"/>
        <v>1.3277511961722488</v>
      </c>
      <c r="AH72" s="23">
        <f t="shared" si="207"/>
        <v>1.311056105610561</v>
      </c>
      <c r="AI72" s="23">
        <f t="shared" si="207"/>
        <v>1.3820023837902264</v>
      </c>
      <c r="AJ72" s="23">
        <f t="shared" si="207"/>
        <v>1.6739427012278307</v>
      </c>
      <c r="AK72" s="32">
        <f t="shared" si="186"/>
        <v>0.11115038471686578</v>
      </c>
      <c r="AL72" s="32">
        <f t="shared" si="176"/>
        <v>6.4694220683078507E-2</v>
      </c>
      <c r="AM72" s="32">
        <f t="shared" si="176"/>
        <v>0.14127348007688778</v>
      </c>
      <c r="AN72" s="32">
        <f t="shared" si="177"/>
        <v>7.424951073075281E-2</v>
      </c>
      <c r="AO72" s="32">
        <f t="shared" si="178"/>
        <v>3.0104651009731587E-2</v>
      </c>
      <c r="AP72" s="11">
        <f t="shared" ref="AP72:AQ72" si="208">IFERROR(AP60/AP36,"")</f>
        <v>1.3797276853252647</v>
      </c>
      <c r="AQ72" s="11">
        <f t="shared" si="208"/>
        <v>1.5271739130434783</v>
      </c>
      <c r="AR72" s="11">
        <f t="shared" ref="AR72:AS72" si="209">IFERROR(AR60/AR36,"")</f>
        <v>1.6813804173354736</v>
      </c>
      <c r="AS72" s="11">
        <f t="shared" si="209"/>
        <v>1.7076502732240437</v>
      </c>
      <c r="AT72" s="11">
        <f t="shared" ref="AT72:AU72" si="210">IFERROR(AT60/AT36,"")</f>
        <v>1.7280092592592593</v>
      </c>
      <c r="AU72" s="11">
        <f t="shared" si="210"/>
        <v>1.5489396411092986</v>
      </c>
      <c r="AV72" s="17"/>
      <c r="AW72" s="17"/>
      <c r="AX72" s="17"/>
      <c r="AY72" s="17"/>
      <c r="AZ72" s="17"/>
      <c r="BA72" s="17"/>
      <c r="BB72" s="11">
        <f t="shared" ref="BB72:BF72" si="211">IFERROR(BB60/BB36,"")</f>
        <v>1.5606650159179343</v>
      </c>
      <c r="BC72" s="11">
        <f t="shared" si="211"/>
        <v>1.6521329987452948</v>
      </c>
      <c r="BD72" s="11" t="str">
        <f t="shared" si="211"/>
        <v/>
      </c>
      <c r="BE72" s="11" t="str">
        <f t="shared" si="211"/>
        <v/>
      </c>
      <c r="BF72" s="11">
        <f t="shared" si="211"/>
        <v>1.6091438071487947</v>
      </c>
      <c r="BG72" s="123">
        <f t="shared" si="183"/>
        <v>1.1615656154234066</v>
      </c>
      <c r="BH72" s="118">
        <f t="shared" si="183"/>
        <v>1.2236362408857684</v>
      </c>
      <c r="BI72" s="118">
        <f t="shared" si="183"/>
        <v>1.0206711523213488</v>
      </c>
      <c r="BJ72" s="118">
        <f t="shared" si="183"/>
        <v>1.3567968406507129</v>
      </c>
      <c r="BK72" s="118">
        <f t="shared" si="183"/>
        <v>1.197147480552653</v>
      </c>
      <c r="BL72" s="118">
        <f t="shared" si="183"/>
        <v>0.93728449873943342</v>
      </c>
      <c r="BM72" s="118">
        <f t="shared" si="183"/>
        <v>0</v>
      </c>
      <c r="BN72" s="118">
        <f t="shared" si="183"/>
        <v>0</v>
      </c>
      <c r="BO72" s="118">
        <f t="shared" si="183"/>
        <v>0</v>
      </c>
      <c r="BP72" s="118">
        <f t="shared" si="183"/>
        <v>0</v>
      </c>
      <c r="BQ72" s="118">
        <f t="shared" si="183"/>
        <v>0</v>
      </c>
      <c r="BR72" s="118">
        <f t="shared" si="183"/>
        <v>0</v>
      </c>
      <c r="BS72" s="118">
        <f>BB72/(SUM(O60:INDEX(O60:Q60,IF($B$2&lt;3,$B$2,3)))/SUM(O36:INDEX(O36:Q36,IF($B$2&lt;3,$B$2,3))))</f>
        <v>1.1039975186493367</v>
      </c>
      <c r="BT72" s="111">
        <f>BC72/(SUM(R60:INDEX(R60:T60,$C$2))/SUM(R36:INDEX(R36:T36,$C$2)))</f>
        <v>1.1041650659648454</v>
      </c>
      <c r="BU72" s="17"/>
      <c r="BV72" s="17"/>
      <c r="BW72" s="32">
        <f t="shared" si="189"/>
        <v>1.0988770037060573</v>
      </c>
    </row>
    <row r="73" spans="1:75" x14ac:dyDescent="0.25"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24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</row>
    <row r="74" spans="1:75" x14ac:dyDescent="0.25"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24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</row>
    <row r="75" spans="1:75" s="19" customFormat="1" x14ac:dyDescent="0.25">
      <c r="B75" s="2" t="s">
        <v>14</v>
      </c>
      <c r="C75" s="3">
        <f t="shared" ref="C75:Z75" si="212">C15</f>
        <v>42005</v>
      </c>
      <c r="D75" s="3">
        <f t="shared" si="212"/>
        <v>42036</v>
      </c>
      <c r="E75" s="3">
        <f t="shared" si="212"/>
        <v>42064</v>
      </c>
      <c r="F75" s="3">
        <f t="shared" si="212"/>
        <v>42095</v>
      </c>
      <c r="G75" s="3">
        <f t="shared" si="212"/>
        <v>42125</v>
      </c>
      <c r="H75" s="3">
        <f t="shared" si="212"/>
        <v>42156</v>
      </c>
      <c r="I75" s="3">
        <f t="shared" si="212"/>
        <v>42186</v>
      </c>
      <c r="J75" s="3">
        <f t="shared" si="212"/>
        <v>42217</v>
      </c>
      <c r="K75" s="3">
        <f t="shared" si="212"/>
        <v>42248</v>
      </c>
      <c r="L75" s="3">
        <f t="shared" si="212"/>
        <v>42278</v>
      </c>
      <c r="M75" s="3">
        <f t="shared" si="212"/>
        <v>42309</v>
      </c>
      <c r="N75" s="3">
        <f t="shared" si="212"/>
        <v>42339</v>
      </c>
      <c r="O75" s="3">
        <f t="shared" si="212"/>
        <v>42370</v>
      </c>
      <c r="P75" s="3">
        <f t="shared" si="212"/>
        <v>42401</v>
      </c>
      <c r="Q75" s="3">
        <f t="shared" si="212"/>
        <v>42430</v>
      </c>
      <c r="R75" s="3">
        <f t="shared" si="212"/>
        <v>42461</v>
      </c>
      <c r="S75" s="3">
        <f t="shared" si="212"/>
        <v>42491</v>
      </c>
      <c r="T75" s="3">
        <f t="shared" si="212"/>
        <v>42522</v>
      </c>
      <c r="U75" s="3">
        <f t="shared" si="212"/>
        <v>42552</v>
      </c>
      <c r="V75" s="3">
        <f t="shared" si="212"/>
        <v>42583</v>
      </c>
      <c r="W75" s="3">
        <f t="shared" si="212"/>
        <v>42614</v>
      </c>
      <c r="X75" s="3">
        <f t="shared" si="212"/>
        <v>42644</v>
      </c>
      <c r="Y75" s="3">
        <f t="shared" si="212"/>
        <v>42675</v>
      </c>
      <c r="Z75" s="3">
        <f t="shared" si="212"/>
        <v>42705</v>
      </c>
      <c r="AA75" s="29" t="str">
        <f>AA63</f>
        <v>YTD 6/16</v>
      </c>
      <c r="AB75" s="29" t="s">
        <v>19</v>
      </c>
      <c r="AC75" s="29" t="s">
        <v>20</v>
      </c>
      <c r="AD75" s="29" t="s">
        <v>21</v>
      </c>
      <c r="AE75" s="29" t="s">
        <v>22</v>
      </c>
      <c r="AF75" s="26" t="str">
        <f t="shared" ref="AF75:AJ75" si="213">AF51</f>
        <v>YTD 6/15</v>
      </c>
      <c r="AG75" s="26" t="str">
        <f t="shared" si="213"/>
        <v>Q1 '15</v>
      </c>
      <c r="AH75" s="26" t="str">
        <f t="shared" si="213"/>
        <v>Q2 '15</v>
      </c>
      <c r="AI75" s="26" t="str">
        <f t="shared" si="213"/>
        <v>Q3 '15</v>
      </c>
      <c r="AJ75" s="26" t="str">
        <f t="shared" si="213"/>
        <v>Q4 '15</v>
      </c>
      <c r="AK75" s="30" t="s">
        <v>27</v>
      </c>
      <c r="AL75" s="30" t="s">
        <v>29</v>
      </c>
      <c r="AM75" s="30" t="s">
        <v>30</v>
      </c>
      <c r="AN75" s="30" t="s">
        <v>31</v>
      </c>
      <c r="AO75" s="30" t="s">
        <v>32</v>
      </c>
      <c r="AP75" s="108">
        <v>42736</v>
      </c>
      <c r="AQ75" s="108">
        <v>42767</v>
      </c>
      <c r="AR75" s="108">
        <v>42795</v>
      </c>
      <c r="AS75" s="108">
        <v>42826</v>
      </c>
      <c r="AT75" s="108">
        <v>42856</v>
      </c>
      <c r="AU75" s="108">
        <v>42887</v>
      </c>
      <c r="AV75" s="108">
        <v>42917</v>
      </c>
      <c r="AW75" s="108">
        <v>42948</v>
      </c>
      <c r="AX75" s="108">
        <v>42979</v>
      </c>
      <c r="AY75" s="108">
        <v>43009</v>
      </c>
      <c r="AZ75" s="108">
        <v>43040</v>
      </c>
      <c r="BA75" s="108">
        <v>43070</v>
      </c>
      <c r="BB75" s="29" t="s">
        <v>123</v>
      </c>
      <c r="BC75" s="29" t="s">
        <v>124</v>
      </c>
      <c r="BD75" s="29" t="s">
        <v>125</v>
      </c>
      <c r="BE75" s="29" t="s">
        <v>126</v>
      </c>
      <c r="BF75" s="29" t="str">
        <f>$BF$3</f>
        <v>YTD 6/17</v>
      </c>
      <c r="BG75" s="121">
        <v>42736</v>
      </c>
      <c r="BH75" s="108">
        <v>42767</v>
      </c>
      <c r="BI75" s="108">
        <v>42795</v>
      </c>
      <c r="BJ75" s="108">
        <v>42826</v>
      </c>
      <c r="BK75" s="108">
        <v>42856</v>
      </c>
      <c r="BL75" s="108">
        <v>42887</v>
      </c>
      <c r="BM75" s="108">
        <v>42917</v>
      </c>
      <c r="BN75" s="108">
        <v>42948</v>
      </c>
      <c r="BO75" s="108">
        <v>42979</v>
      </c>
      <c r="BP75" s="108">
        <v>43009</v>
      </c>
      <c r="BQ75" s="108">
        <v>43040</v>
      </c>
      <c r="BR75" s="108">
        <v>43070</v>
      </c>
      <c r="BS75" s="29" t="s">
        <v>127</v>
      </c>
      <c r="BT75" s="29" t="s">
        <v>128</v>
      </c>
      <c r="BU75" s="29" t="s">
        <v>96</v>
      </c>
      <c r="BV75" s="29" t="s">
        <v>129</v>
      </c>
      <c r="BW75" s="112" t="s">
        <v>130</v>
      </c>
    </row>
    <row r="76" spans="1:75" x14ac:dyDescent="0.25">
      <c r="A76" s="20" t="str">
        <f>$B$75&amp;"_by_rookie_mdrt:"&amp;B76</f>
        <v>CaseSize_by_rookie_mdrt:MDRT</v>
      </c>
      <c r="B76" t="s">
        <v>4</v>
      </c>
      <c r="C76" s="4">
        <f t="shared" ref="C76:AJ76" si="214">IFERROR(C4/C52,"")</f>
        <v>26.30713636363636</v>
      </c>
      <c r="D76" s="4">
        <f t="shared" si="214"/>
        <v>28.190874999999998</v>
      </c>
      <c r="E76" s="4">
        <f t="shared" si="214"/>
        <v>47.249829268292679</v>
      </c>
      <c r="F76" s="4">
        <f t="shared" si="214"/>
        <v>44.29642105263158</v>
      </c>
      <c r="G76" s="4">
        <f t="shared" si="214"/>
        <v>31.103526315789473</v>
      </c>
      <c r="H76" s="4">
        <f t="shared" si="214"/>
        <v>19.682884615384616</v>
      </c>
      <c r="I76" s="4">
        <f t="shared" si="214"/>
        <v>58.362652173913041</v>
      </c>
      <c r="J76" s="4">
        <f t="shared" si="214"/>
        <v>22.092565217391304</v>
      </c>
      <c r="K76" s="4">
        <f t="shared" si="214"/>
        <v>25.36646153846154</v>
      </c>
      <c r="L76" s="4">
        <f t="shared" si="214"/>
        <v>21.27864705882353</v>
      </c>
      <c r="M76" s="4">
        <f t="shared" si="214"/>
        <v>24.353574074074075</v>
      </c>
      <c r="N76" s="4">
        <f t="shared" si="214"/>
        <v>31.791135000000001</v>
      </c>
      <c r="O76" s="4">
        <f t="shared" si="214"/>
        <v>39.548705882352941</v>
      </c>
      <c r="P76" s="4">
        <f t="shared" si="214"/>
        <v>36.599166666666669</v>
      </c>
      <c r="Q76" s="4">
        <f t="shared" si="214"/>
        <v>17.288068181818179</v>
      </c>
      <c r="R76" s="4">
        <f t="shared" si="214"/>
        <v>45.611800000000002</v>
      </c>
      <c r="S76" s="4">
        <f t="shared" si="214"/>
        <v>45.190708333333333</v>
      </c>
      <c r="T76" s="4">
        <f t="shared" si="214"/>
        <v>39.544058823529411</v>
      </c>
      <c r="U76" s="4">
        <f t="shared" si="214"/>
        <v>30.750441176470591</v>
      </c>
      <c r="V76" s="4">
        <f t="shared" si="214"/>
        <v>22.620833333333334</v>
      </c>
      <c r="W76" s="4">
        <f t="shared" si="214"/>
        <v>27.867111111111111</v>
      </c>
      <c r="X76" s="4">
        <f t="shared" si="214"/>
        <v>20.943280000000001</v>
      </c>
      <c r="Y76" s="4">
        <f t="shared" si="214"/>
        <v>32.650750000000002</v>
      </c>
      <c r="Z76" s="4">
        <f t="shared" si="214"/>
        <v>37.708366336633667</v>
      </c>
      <c r="AA76" s="4">
        <f t="shared" si="214"/>
        <v>34.8818141025641</v>
      </c>
      <c r="AB76" s="4">
        <f t="shared" si="214"/>
        <v>25.646479452054795</v>
      </c>
      <c r="AC76" s="4">
        <f t="shared" si="214"/>
        <v>43.004457831325304</v>
      </c>
      <c r="AD76" s="4">
        <f t="shared" si="214"/>
        <v>27.299119617224878</v>
      </c>
      <c r="AE76" s="4">
        <f t="shared" si="214"/>
        <v>32.260413612565443</v>
      </c>
      <c r="AF76" s="4">
        <f t="shared" si="214"/>
        <v>34.71022962962963</v>
      </c>
      <c r="AG76" s="4">
        <f t="shared" si="214"/>
        <v>38.613056338028173</v>
      </c>
      <c r="AH76" s="4">
        <f t="shared" si="214"/>
        <v>30.380531249999997</v>
      </c>
      <c r="AI76" s="4">
        <f t="shared" si="214"/>
        <v>37.288157024793392</v>
      </c>
      <c r="AJ76" s="4">
        <f t="shared" si="214"/>
        <v>27.753619680851067</v>
      </c>
      <c r="AK76" s="31">
        <f>AA76/AF76-1</f>
        <v>4.9433401843010927E-3</v>
      </c>
      <c r="AL76" s="31">
        <f t="shared" ref="AL76:AO84" si="215">AB76/AG76-1</f>
        <v>-0.3358080948697969</v>
      </c>
      <c r="AM76" s="31">
        <f t="shared" si="215"/>
        <v>0.41552685426872871</v>
      </c>
      <c r="AN76" s="31">
        <f t="shared" si="215"/>
        <v>-0.26788766741479531</v>
      </c>
      <c r="AO76" s="31">
        <f t="shared" si="215"/>
        <v>0.16238580709614214</v>
      </c>
      <c r="AP76" s="4">
        <f t="shared" ref="AP76:AQ82" si="216">IFERROR(AP4/AP52,"")</f>
        <v>21.312368932038833</v>
      </c>
      <c r="AQ76" s="4">
        <f t="shared" si="216"/>
        <v>22.881378378378379</v>
      </c>
      <c r="AR76" s="4">
        <f t="shared" ref="AR76:AS76" si="217">IFERROR(AR4/AR52,"")</f>
        <v>20.636195121951221</v>
      </c>
      <c r="AS76" s="4">
        <f t="shared" si="217"/>
        <v>21.10121904761905</v>
      </c>
      <c r="AT76" s="4">
        <f t="shared" ref="AT76:AU76" si="218">IFERROR(AT4/AT52,"")</f>
        <v>19.533333333333335</v>
      </c>
      <c r="AU76" s="4">
        <f t="shared" si="218"/>
        <v>21.60267441860465</v>
      </c>
      <c r="AV76" s="18"/>
      <c r="AW76" s="18"/>
      <c r="AX76" s="18"/>
      <c r="AY76" s="18"/>
      <c r="AZ76" s="18"/>
      <c r="BA76" s="18"/>
      <c r="BB76" s="4">
        <f t="shared" ref="BB76:BF83" si="219">IFERROR(BB4/BB52,"")</f>
        <v>21.619977687626779</v>
      </c>
      <c r="BC76" s="4">
        <f t="shared" si="219"/>
        <v>20.656583606557376</v>
      </c>
      <c r="BD76" s="4" t="str">
        <f t="shared" si="219"/>
        <v/>
      </c>
      <c r="BE76" s="4" t="str">
        <f t="shared" si="219"/>
        <v/>
      </c>
      <c r="BF76" s="4">
        <f t="shared" si="219"/>
        <v>21.087184950135995</v>
      </c>
      <c r="BG76" s="122">
        <f t="shared" ref="BG76:BR84" si="220">AP76/O76</f>
        <v>0.53888916101167905</v>
      </c>
      <c r="BH76" s="111">
        <f t="shared" si="220"/>
        <v>0.6251885073442941</v>
      </c>
      <c r="BI76" s="111">
        <f t="shared" si="220"/>
        <v>1.1936669213078568</v>
      </c>
      <c r="BJ76" s="111">
        <f t="shared" si="220"/>
        <v>0.4626263170411834</v>
      </c>
      <c r="BK76" s="111">
        <f t="shared" si="220"/>
        <v>0.43224224743840228</v>
      </c>
      <c r="BL76" s="111">
        <f t="shared" si="220"/>
        <v>0.54629380648580961</v>
      </c>
      <c r="BM76" s="111">
        <f t="shared" si="220"/>
        <v>0</v>
      </c>
      <c r="BN76" s="111">
        <f t="shared" si="220"/>
        <v>0</v>
      </c>
      <c r="BO76" s="111">
        <f t="shared" si="220"/>
        <v>0</v>
      </c>
      <c r="BP76" s="111">
        <f t="shared" si="220"/>
        <v>0</v>
      </c>
      <c r="BQ76" s="111">
        <f t="shared" si="220"/>
        <v>0</v>
      </c>
      <c r="BR76" s="111">
        <f t="shared" si="220"/>
        <v>0</v>
      </c>
      <c r="BS76" s="111">
        <f>IFERROR(BB76/(SUM(O4:INDEX(O4:Q4,IF($B$2&lt;3,$B$2,3)))/SUM(O52:INDEX(O52:Q52,IF($B$2&lt;3,$B$2,3)))),0)</f>
        <v>0.84299982490948044</v>
      </c>
      <c r="BT76" s="111">
        <f>IFERROR(BC76/(SUM(R4:INDEX(R4:T4,IF($B$2&lt;7,$B$2-3,3)))/SUM(R52:INDEX(R52:T52,IF($B$2&lt;7,$B$2-3,3)))),0)</f>
        <v>0.48033586861106081</v>
      </c>
      <c r="BU76" s="111"/>
      <c r="BV76" s="111"/>
      <c r="BW76" s="111">
        <f>IFERROR(BF76/AA76,0)</f>
        <v>0.60453234708873449</v>
      </c>
    </row>
    <row r="77" spans="1:75" x14ac:dyDescent="0.25">
      <c r="A77" s="20" t="str">
        <f t="shared" ref="A77:A84" si="221">$B$75&amp;"_by_rookie_mdrt:"&amp;B77</f>
        <v>CaseSize_by_rookie_mdrt:Rookie in month</v>
      </c>
      <c r="B77" t="s">
        <v>5</v>
      </c>
      <c r="C77" s="4">
        <f t="shared" ref="C77:Z77" si="222">IFERROR(C5/C53,"")</f>
        <v>14.291</v>
      </c>
      <c r="D77" s="4">
        <f t="shared" si="222"/>
        <v>12.264639344262296</v>
      </c>
      <c r="E77" s="4">
        <f t="shared" si="222"/>
        <v>13.721019607843138</v>
      </c>
      <c r="F77" s="4">
        <f t="shared" si="222"/>
        <v>18.990310606060607</v>
      </c>
      <c r="G77" s="4">
        <f t="shared" si="222"/>
        <v>16.552014084507043</v>
      </c>
      <c r="H77" s="4">
        <f t="shared" si="222"/>
        <v>13.411503759398496</v>
      </c>
      <c r="I77" s="4">
        <f t="shared" si="222"/>
        <v>12.273387850467291</v>
      </c>
      <c r="J77" s="4">
        <f t="shared" si="222"/>
        <v>12.617048</v>
      </c>
      <c r="K77" s="4">
        <f t="shared" si="222"/>
        <v>15.188284210526316</v>
      </c>
      <c r="L77" s="4">
        <f t="shared" si="222"/>
        <v>13.283150289017343</v>
      </c>
      <c r="M77" s="4">
        <f t="shared" si="222"/>
        <v>13.998921113689164</v>
      </c>
      <c r="N77" s="4">
        <f t="shared" si="222"/>
        <v>12.906109311740892</v>
      </c>
      <c r="O77" s="4">
        <f t="shared" si="222"/>
        <v>16.773777777777777</v>
      </c>
      <c r="P77" s="4">
        <f t="shared" si="222"/>
        <v>12.862638297872341</v>
      </c>
      <c r="Q77" s="4">
        <f t="shared" si="222"/>
        <v>14.514312703583062</v>
      </c>
      <c r="R77" s="4">
        <f t="shared" si="222"/>
        <v>22.127795744680895</v>
      </c>
      <c r="S77" s="4">
        <f t="shared" si="222"/>
        <v>14.617838815789474</v>
      </c>
      <c r="T77" s="4">
        <f t="shared" si="222"/>
        <v>12.915735099337841</v>
      </c>
      <c r="U77" s="4">
        <f t="shared" si="222"/>
        <v>12.430647519582271</v>
      </c>
      <c r="V77" s="4">
        <f t="shared" si="222"/>
        <v>12.895561363636409</v>
      </c>
      <c r="W77" s="4">
        <f t="shared" si="222"/>
        <v>13.72667172812733</v>
      </c>
      <c r="X77" s="4">
        <f t="shared" si="222"/>
        <v>13.104578894472402</v>
      </c>
      <c r="Y77" s="4">
        <f t="shared" si="222"/>
        <v>14.30019887429653</v>
      </c>
      <c r="Z77" s="4">
        <f t="shared" si="222"/>
        <v>13.626763513513604</v>
      </c>
      <c r="AA77" s="4">
        <f t="shared" ref="AA77:AJ77" si="223">IFERROR(AA5/AA53,"")</f>
        <v>14.910824663939264</v>
      </c>
      <c r="AB77" s="4">
        <f t="shared" si="223"/>
        <v>14.669510791366905</v>
      </c>
      <c r="AC77" s="4">
        <f t="shared" si="223"/>
        <v>14.988589644513199</v>
      </c>
      <c r="AD77" s="4">
        <f t="shared" si="223"/>
        <v>13.157463519313357</v>
      </c>
      <c r="AE77" s="4">
        <f t="shared" si="223"/>
        <v>13.673086428404659</v>
      </c>
      <c r="AF77" s="4">
        <f t="shared" si="223"/>
        <v>15.175953579858382</v>
      </c>
      <c r="AG77" s="4">
        <f t="shared" si="223"/>
        <v>13.602568181818183</v>
      </c>
      <c r="AH77" s="4">
        <f t="shared" si="223"/>
        <v>16.294052489905788</v>
      </c>
      <c r="AI77" s="4">
        <f t="shared" si="223"/>
        <v>13.673552884615386</v>
      </c>
      <c r="AJ77" s="4">
        <f t="shared" si="223"/>
        <v>13.536226792009437</v>
      </c>
      <c r="AK77" s="31">
        <f t="shared" ref="AK77:AK84" si="224">AA77/AF77-1</f>
        <v>-1.7470329921870476E-2</v>
      </c>
      <c r="AL77" s="31">
        <f t="shared" si="215"/>
        <v>7.8436850695212446E-2</v>
      </c>
      <c r="AM77" s="31">
        <f t="shared" si="215"/>
        <v>-8.0118978762424242E-2</v>
      </c>
      <c r="AN77" s="31">
        <f t="shared" si="215"/>
        <v>-3.774361862326947E-2</v>
      </c>
      <c r="AO77" s="31">
        <f t="shared" si="215"/>
        <v>1.0110619340096383E-2</v>
      </c>
      <c r="AP77" s="4">
        <f t="shared" si="216"/>
        <v>14.136574358974359</v>
      </c>
      <c r="AQ77" s="4">
        <f t="shared" si="216"/>
        <v>13.929567164179142</v>
      </c>
      <c r="AR77" s="4">
        <f t="shared" ref="AR77:AS77" si="225">IFERROR(AR5/AR53,"")</f>
        <v>13.825523415977962</v>
      </c>
      <c r="AS77" s="4">
        <f t="shared" si="225"/>
        <v>14.331093617021319</v>
      </c>
      <c r="AT77" s="4">
        <f t="shared" ref="AT77:AU77" si="226">IFERROR(AT5/AT53,"")</f>
        <v>14.00349344978166</v>
      </c>
      <c r="AU77" s="4">
        <f t="shared" si="226"/>
        <v>13.448803418803418</v>
      </c>
      <c r="AV77" s="18"/>
      <c r="AW77" s="18"/>
      <c r="AX77" s="18"/>
      <c r="AY77" s="18"/>
      <c r="AZ77" s="18"/>
      <c r="BA77" s="18"/>
      <c r="BB77" s="4">
        <f t="shared" si="219"/>
        <v>13.899988225399504</v>
      </c>
      <c r="BC77" s="4">
        <f t="shared" si="219"/>
        <v>13.786372539121665</v>
      </c>
      <c r="BD77" s="4" t="str">
        <f t="shared" si="219"/>
        <v/>
      </c>
      <c r="BE77" s="4" t="str">
        <f t="shared" si="219"/>
        <v/>
      </c>
      <c r="BF77" s="4">
        <f t="shared" si="219"/>
        <v>13.828987381703479</v>
      </c>
      <c r="BG77" s="122">
        <f t="shared" si="220"/>
        <v>0.84277820692860039</v>
      </c>
      <c r="BH77" s="111">
        <f t="shared" si="220"/>
        <v>1.082947902413091</v>
      </c>
      <c r="BI77" s="111">
        <f t="shared" si="220"/>
        <v>0.95254413338944643</v>
      </c>
      <c r="BJ77" s="111">
        <f t="shared" si="220"/>
        <v>0.6476512067618051</v>
      </c>
      <c r="BK77" s="111">
        <f t="shared" si="220"/>
        <v>0.95797290052588158</v>
      </c>
      <c r="BL77" s="111">
        <f t="shared" si="220"/>
        <v>1.041272782026391</v>
      </c>
      <c r="BM77" s="111">
        <f t="shared" si="220"/>
        <v>0</v>
      </c>
      <c r="BN77" s="111">
        <f t="shared" si="220"/>
        <v>0</v>
      </c>
      <c r="BO77" s="111">
        <f t="shared" si="220"/>
        <v>0</v>
      </c>
      <c r="BP77" s="111">
        <f t="shared" si="220"/>
        <v>0</v>
      </c>
      <c r="BQ77" s="111">
        <f t="shared" si="220"/>
        <v>0</v>
      </c>
      <c r="BR77" s="111">
        <f t="shared" si="220"/>
        <v>0</v>
      </c>
      <c r="BS77" s="111">
        <f>IFERROR(BB77/(SUM(O5:INDEX(O5:Q5,IF($B$2&lt;3,$B$2,3)))/SUM(O53:INDEX(O53:Q53,IF($B$2&lt;3,$B$2,3)))),0)</f>
        <v>0.9475427247089746</v>
      </c>
      <c r="BT77" s="111">
        <f>IFERROR(BC77/(SUM(R5:INDEX(R5:T5,IF($B$2&lt;7,$B$2-3,3)))/SUM(R53:INDEX(R53:T53,IF($B$2&lt;7,$B$2-3,3)))),0)</f>
        <v>0.91979117889643314</v>
      </c>
      <c r="BU77" s="111"/>
      <c r="BV77" s="111"/>
      <c r="BW77" s="111">
        <f t="shared" ref="BW77:BW84" si="227">IFERROR(BF77/AA77,0)</f>
        <v>0.92744618043479987</v>
      </c>
    </row>
    <row r="78" spans="1:75" x14ac:dyDescent="0.25">
      <c r="A78" s="20" t="str">
        <f t="shared" si="221"/>
        <v>CaseSize_by_rookie_mdrt:Rookie last month</v>
      </c>
      <c r="B78" t="s">
        <v>6</v>
      </c>
      <c r="C78" s="4">
        <f t="shared" ref="C78:Z78" si="228">IFERROR(C6/C54,"")</f>
        <v>13.443238805970148</v>
      </c>
      <c r="D78" s="4">
        <f t="shared" si="228"/>
        <v>12.978</v>
      </c>
      <c r="E78" s="4">
        <f t="shared" si="228"/>
        <v>14.086987500000001</v>
      </c>
      <c r="F78" s="4">
        <f t="shared" si="228"/>
        <v>13.371373493975904</v>
      </c>
      <c r="G78" s="4">
        <f t="shared" si="228"/>
        <v>13.507051063829788</v>
      </c>
      <c r="H78" s="4">
        <f t="shared" si="228"/>
        <v>15.468089108910892</v>
      </c>
      <c r="I78" s="4">
        <f t="shared" si="228"/>
        <v>14.562409090909091</v>
      </c>
      <c r="J78" s="4">
        <f t="shared" si="228"/>
        <v>13.340843137254902</v>
      </c>
      <c r="K78" s="4">
        <f t="shared" si="228"/>
        <v>13.446340425531913</v>
      </c>
      <c r="L78" s="4">
        <f t="shared" si="228"/>
        <v>14.598518134715027</v>
      </c>
      <c r="M78" s="4">
        <f t="shared" si="228"/>
        <v>12.332295454545456</v>
      </c>
      <c r="N78" s="4">
        <f t="shared" si="228"/>
        <v>14.40502793296095</v>
      </c>
      <c r="O78" s="4">
        <f t="shared" si="228"/>
        <v>12.682178082191767</v>
      </c>
      <c r="P78" s="4">
        <f t="shared" si="228"/>
        <v>12.40044262295082</v>
      </c>
      <c r="Q78" s="4">
        <f t="shared" si="228"/>
        <v>12.884282051282051</v>
      </c>
      <c r="R78" s="4">
        <f t="shared" si="228"/>
        <v>14.84295</v>
      </c>
      <c r="S78" s="4">
        <f t="shared" si="228"/>
        <v>11.007173076923076</v>
      </c>
      <c r="T78" s="4">
        <f t="shared" si="228"/>
        <v>14.137019933554818</v>
      </c>
      <c r="U78" s="4">
        <f t="shared" si="228"/>
        <v>12.947330827067669</v>
      </c>
      <c r="V78" s="4">
        <f t="shared" si="228"/>
        <v>11.47652479338843</v>
      </c>
      <c r="W78" s="4">
        <f t="shared" si="228"/>
        <v>13.722053921568676</v>
      </c>
      <c r="X78" s="4">
        <f t="shared" si="228"/>
        <v>14.185758812615955</v>
      </c>
      <c r="Y78" s="4">
        <f t="shared" si="228"/>
        <v>13.054851063829787</v>
      </c>
      <c r="Z78" s="4">
        <f t="shared" si="228"/>
        <v>14.067950870010298</v>
      </c>
      <c r="AA78" s="4">
        <f t="shared" ref="AA78:AJ78" si="229">IFERROR(AA6/AA54,"")</f>
        <v>13.20735616438356</v>
      </c>
      <c r="AB78" s="4">
        <f t="shared" si="229"/>
        <v>12.628398843930629</v>
      </c>
      <c r="AC78" s="4">
        <f t="shared" si="229"/>
        <v>13.387175942549371</v>
      </c>
      <c r="AD78" s="4">
        <f t="shared" si="229"/>
        <v>12.903828602620109</v>
      </c>
      <c r="AE78" s="4">
        <f t="shared" si="229"/>
        <v>13.806782322520009</v>
      </c>
      <c r="AF78" s="4">
        <f t="shared" si="229"/>
        <v>13.866851286939944</v>
      </c>
      <c r="AG78" s="4">
        <f t="shared" si="229"/>
        <v>13.515623318385652</v>
      </c>
      <c r="AH78" s="4">
        <f t="shared" si="229"/>
        <v>14.126631840796021</v>
      </c>
      <c r="AI78" s="4">
        <f t="shared" si="229"/>
        <v>13.769943127962083</v>
      </c>
      <c r="AJ78" s="4">
        <f t="shared" si="229"/>
        <v>14.059117130307497</v>
      </c>
      <c r="AK78" s="31">
        <f t="shared" si="224"/>
        <v>-4.7559111214923622E-2</v>
      </c>
      <c r="AL78" s="31">
        <f t="shared" si="215"/>
        <v>-6.5644362346804153E-2</v>
      </c>
      <c r="AM78" s="31">
        <f t="shared" si="215"/>
        <v>-5.2344812732444068E-2</v>
      </c>
      <c r="AN78" s="31">
        <f t="shared" si="215"/>
        <v>-6.2898918121396585E-2</v>
      </c>
      <c r="AO78" s="31">
        <f t="shared" si="215"/>
        <v>-1.794812614822916E-2</v>
      </c>
      <c r="AP78" s="4">
        <f t="shared" si="216"/>
        <v>12.063328042328042</v>
      </c>
      <c r="AQ78" s="4">
        <f t="shared" si="216"/>
        <v>13.648775862068966</v>
      </c>
      <c r="AR78" s="4">
        <f t="shared" ref="AR78:AS78" si="230">IFERROR(AR6/AR54,"")</f>
        <v>13.370249110320284</v>
      </c>
      <c r="AS78" s="4">
        <f t="shared" si="230"/>
        <v>13.120849840255591</v>
      </c>
      <c r="AT78" s="4">
        <f t="shared" ref="AT78:AU78" si="231">IFERROR(AT6/AT54,"")</f>
        <v>13.043015075376884</v>
      </c>
      <c r="AU78" s="4">
        <f t="shared" si="231"/>
        <v>13.72349514563107</v>
      </c>
      <c r="AV78" s="18"/>
      <c r="AW78" s="18"/>
      <c r="AX78" s="18"/>
      <c r="AY78" s="18"/>
      <c r="AZ78" s="18"/>
      <c r="BA78" s="18"/>
      <c r="BB78" s="4">
        <f t="shared" si="219"/>
        <v>13.003868600682594</v>
      </c>
      <c r="BC78" s="4">
        <f t="shared" si="219"/>
        <v>13.237308327081772</v>
      </c>
      <c r="BD78" s="4" t="str">
        <f t="shared" si="219"/>
        <v/>
      </c>
      <c r="BE78" s="4" t="str">
        <f t="shared" si="219"/>
        <v/>
      </c>
      <c r="BF78" s="4">
        <f t="shared" si="219"/>
        <v>13.128090219560878</v>
      </c>
      <c r="BG78" s="122">
        <f t="shared" si="220"/>
        <v>0.95120317378820674</v>
      </c>
      <c r="BH78" s="111">
        <f t="shared" si="220"/>
        <v>1.1006684420125232</v>
      </c>
      <c r="BI78" s="111">
        <f t="shared" si="220"/>
        <v>1.0377178221575705</v>
      </c>
      <c r="BJ78" s="111">
        <f t="shared" si="220"/>
        <v>0.8839785783995493</v>
      </c>
      <c r="BK78" s="111">
        <f t="shared" si="220"/>
        <v>1.1849559359361781</v>
      </c>
      <c r="BL78" s="111">
        <f t="shared" si="220"/>
        <v>0.97074880067600178</v>
      </c>
      <c r="BM78" s="111">
        <f t="shared" si="220"/>
        <v>0</v>
      </c>
      <c r="BN78" s="111">
        <f t="shared" si="220"/>
        <v>0</v>
      </c>
      <c r="BO78" s="111">
        <f t="shared" si="220"/>
        <v>0</v>
      </c>
      <c r="BP78" s="111">
        <f t="shared" si="220"/>
        <v>0</v>
      </c>
      <c r="BQ78" s="111">
        <f t="shared" si="220"/>
        <v>0</v>
      </c>
      <c r="BR78" s="111">
        <f t="shared" si="220"/>
        <v>0</v>
      </c>
      <c r="BS78" s="111">
        <f>IFERROR(BB78/(SUM(O6:INDEX(O6:Q6,IF($B$2&lt;3,$B$2,3)))/SUM(O54:INDEX(O54:Q54,IF($B$2&lt;3,$B$2,3)))),0)</f>
        <v>1.0297321743945727</v>
      </c>
      <c r="BT78" s="111">
        <f>IFERROR(BC78/(SUM(R6:INDEX(R6:T6,IF($B$2&lt;7,$B$2-3,3)))/SUM(R54:INDEX(R54:T54,IF($B$2&lt;7,$B$2-3,3)))),0)</f>
        <v>0.98880513589193486</v>
      </c>
      <c r="BU78" s="111"/>
      <c r="BV78" s="111"/>
      <c r="BW78" s="111">
        <f t="shared" si="227"/>
        <v>0.99399834881136628</v>
      </c>
    </row>
    <row r="79" spans="1:75" x14ac:dyDescent="0.25">
      <c r="A79" s="20" t="str">
        <f t="shared" si="221"/>
        <v>CaseSize_by_rookie_mdrt:2-3 months</v>
      </c>
      <c r="B79" t="s">
        <v>7</v>
      </c>
      <c r="C79" s="4">
        <f t="shared" ref="C79:Z79" si="232">IFERROR(C7/C55,"")</f>
        <v>14.0415375</v>
      </c>
      <c r="D79" s="4">
        <f t="shared" si="232"/>
        <v>13.919492307692309</v>
      </c>
      <c r="E79" s="4">
        <f t="shared" si="232"/>
        <v>13.928612068965517</v>
      </c>
      <c r="F79" s="4">
        <f t="shared" si="232"/>
        <v>13.356906666666667</v>
      </c>
      <c r="G79" s="4">
        <f t="shared" si="232"/>
        <v>12.324620253164557</v>
      </c>
      <c r="H79" s="4">
        <f t="shared" si="232"/>
        <v>13.983312101910828</v>
      </c>
      <c r="I79" s="4">
        <f t="shared" si="232"/>
        <v>13.493135802469135</v>
      </c>
      <c r="J79" s="4">
        <f t="shared" si="232"/>
        <v>12.78872340425532</v>
      </c>
      <c r="K79" s="4">
        <f t="shared" si="232"/>
        <v>13.802342857142857</v>
      </c>
      <c r="L79" s="4">
        <f t="shared" si="232"/>
        <v>14.327853107344634</v>
      </c>
      <c r="M79" s="4">
        <f t="shared" si="232"/>
        <v>13.960453376205788</v>
      </c>
      <c r="N79" s="4">
        <f t="shared" si="232"/>
        <v>15.715616766467067</v>
      </c>
      <c r="O79" s="4">
        <f t="shared" si="232"/>
        <v>11.609454545454545</v>
      </c>
      <c r="P79" s="4">
        <f t="shared" si="232"/>
        <v>12.460513333333333</v>
      </c>
      <c r="Q79" s="4">
        <f t="shared" si="232"/>
        <v>15.932471264367816</v>
      </c>
      <c r="R79" s="4">
        <f t="shared" si="232"/>
        <v>16.21570512820513</v>
      </c>
      <c r="S79" s="4">
        <f t="shared" si="232"/>
        <v>13.593325581395348</v>
      </c>
      <c r="T79" s="4">
        <f t="shared" si="232"/>
        <v>13.730288209606986</v>
      </c>
      <c r="U79" s="4">
        <f t="shared" si="232"/>
        <v>15.101141242937853</v>
      </c>
      <c r="V79" s="4">
        <f t="shared" si="232"/>
        <v>11.596215384615416</v>
      </c>
      <c r="W79" s="4">
        <f t="shared" si="232"/>
        <v>13.455019916142557</v>
      </c>
      <c r="X79" s="4">
        <f t="shared" si="232"/>
        <v>13.69990671641791</v>
      </c>
      <c r="Y79" s="4">
        <f t="shared" si="232"/>
        <v>13.496574829931973</v>
      </c>
      <c r="Z79" s="4">
        <f t="shared" si="232"/>
        <v>13.665561767358035</v>
      </c>
      <c r="AA79" s="4">
        <f t="shared" ref="AA79:AJ79" si="233">IFERROR(AA7/AA55,"")</f>
        <v>13.886168965517243</v>
      </c>
      <c r="AB79" s="4">
        <f t="shared" si="233"/>
        <v>13.636790322580646</v>
      </c>
      <c r="AC79" s="4">
        <f t="shared" si="233"/>
        <v>14.134403669724772</v>
      </c>
      <c r="AD79" s="4">
        <f t="shared" si="233"/>
        <v>13.135563329928509</v>
      </c>
      <c r="AE79" s="4">
        <f t="shared" si="233"/>
        <v>13.629307657859407</v>
      </c>
      <c r="AF79" s="4">
        <f t="shared" si="233"/>
        <v>13.661891608391608</v>
      </c>
      <c r="AG79" s="4">
        <f t="shared" si="233"/>
        <v>13.960954022988506</v>
      </c>
      <c r="AH79" s="4">
        <f t="shared" si="233"/>
        <v>13.410909967845658</v>
      </c>
      <c r="AI79" s="4">
        <f t="shared" si="233"/>
        <v>13.512179640718564</v>
      </c>
      <c r="AJ79" s="4">
        <f t="shared" si="233"/>
        <v>14.643863236289777</v>
      </c>
      <c r="AK79" s="31">
        <f t="shared" si="224"/>
        <v>1.6416274082271087E-2</v>
      </c>
      <c r="AL79" s="31">
        <f t="shared" si="215"/>
        <v>-2.3219308642810743E-2</v>
      </c>
      <c r="AM79" s="31">
        <f t="shared" si="215"/>
        <v>5.3948143982308627E-2</v>
      </c>
      <c r="AN79" s="31">
        <f t="shared" si="215"/>
        <v>-2.7872358183807178E-2</v>
      </c>
      <c r="AO79" s="31">
        <f t="shared" si="215"/>
        <v>-6.9281962147539233E-2</v>
      </c>
      <c r="AP79" s="4">
        <f t="shared" si="216"/>
        <v>13.190883089770354</v>
      </c>
      <c r="AQ79" s="4">
        <f t="shared" si="216"/>
        <v>13.008937649880119</v>
      </c>
      <c r="AR79" s="4">
        <f t="shared" ref="AR79:AS79" si="234">IFERROR(AR7/AR55,"")</f>
        <v>13.217147239263804</v>
      </c>
      <c r="AS79" s="4">
        <f t="shared" si="234"/>
        <v>13.737331896551725</v>
      </c>
      <c r="AT79" s="4">
        <f t="shared" ref="AT79:AU79" si="235">IFERROR(AT7/AT55,"")</f>
        <v>13.694717741935484</v>
      </c>
      <c r="AU79" s="4">
        <f t="shared" si="235"/>
        <v>13.54257907542579</v>
      </c>
      <c r="AV79" s="18"/>
      <c r="AW79" s="18"/>
      <c r="AX79" s="18"/>
      <c r="AY79" s="18"/>
      <c r="AZ79" s="18"/>
      <c r="BA79" s="18"/>
      <c r="BB79" s="4">
        <f t="shared" si="219"/>
        <v>13.122375063613241</v>
      </c>
      <c r="BC79" s="4">
        <f t="shared" si="219"/>
        <v>13.663531728665209</v>
      </c>
      <c r="BD79" s="4" t="str">
        <f t="shared" si="219"/>
        <v/>
      </c>
      <c r="BE79" s="4" t="str">
        <f t="shared" si="219"/>
        <v/>
      </c>
      <c r="BF79" s="4">
        <f t="shared" si="219"/>
        <v>13.344774880095928</v>
      </c>
      <c r="BG79" s="122">
        <f t="shared" si="220"/>
        <v>1.1362190220155508</v>
      </c>
      <c r="BH79" s="111">
        <f t="shared" si="220"/>
        <v>1.0440129793914419</v>
      </c>
      <c r="BI79" s="111">
        <f t="shared" si="220"/>
        <v>0.82957295324444114</v>
      </c>
      <c r="BJ79" s="111">
        <f t="shared" si="220"/>
        <v>0.84716216704368941</v>
      </c>
      <c r="BK79" s="111">
        <f t="shared" si="220"/>
        <v>1.0074589665297877</v>
      </c>
      <c r="BL79" s="111">
        <f t="shared" si="220"/>
        <v>0.98632882782097342</v>
      </c>
      <c r="BM79" s="111">
        <f t="shared" si="220"/>
        <v>0</v>
      </c>
      <c r="BN79" s="111">
        <f t="shared" si="220"/>
        <v>0</v>
      </c>
      <c r="BO79" s="111">
        <f t="shared" si="220"/>
        <v>0</v>
      </c>
      <c r="BP79" s="111">
        <f t="shared" si="220"/>
        <v>0</v>
      </c>
      <c r="BQ79" s="111">
        <f t="shared" si="220"/>
        <v>0</v>
      </c>
      <c r="BR79" s="111">
        <f t="shared" si="220"/>
        <v>0</v>
      </c>
      <c r="BS79" s="111">
        <f>IFERROR(BB79/(SUM(O7:INDEX(O7:Q7,IF($B$2&lt;3,$B$2,3)))/SUM(O55:INDEX(O55:Q55,IF($B$2&lt;3,$B$2,3)))),0)</f>
        <v>0.96227739469487883</v>
      </c>
      <c r="BT79" s="111">
        <f>IFERROR(BC79/(SUM(R7:INDEX(R7:T7,IF($B$2&lt;7,$B$2-3,3)))/SUM(R55:INDEX(R55:T55,IF($B$2&lt;7,$B$2-3,3)))),0)</f>
        <v>0.96668611198163601</v>
      </c>
      <c r="BU79" s="111"/>
      <c r="BV79" s="111"/>
      <c r="BW79" s="111">
        <f t="shared" si="227"/>
        <v>0.96101199065302112</v>
      </c>
    </row>
    <row r="80" spans="1:75" x14ac:dyDescent="0.25">
      <c r="A80" s="20" t="str">
        <f t="shared" si="221"/>
        <v>CaseSize_by_rookie_mdrt:4 - 6 mths</v>
      </c>
      <c r="B80" t="s">
        <v>8</v>
      </c>
      <c r="C80" s="4">
        <f t="shared" ref="C80:Z80" si="236">IFERROR(C8/C56,"")</f>
        <v>14.326594594594592</v>
      </c>
      <c r="D80" s="4">
        <f t="shared" si="236"/>
        <v>13.277911764705882</v>
      </c>
      <c r="E80" s="4">
        <f t="shared" si="236"/>
        <v>12.615961038961039</v>
      </c>
      <c r="F80" s="4">
        <f t="shared" si="236"/>
        <v>23.001364077669901</v>
      </c>
      <c r="G80" s="4">
        <f t="shared" si="236"/>
        <v>12.360366071428572</v>
      </c>
      <c r="H80" s="4">
        <f t="shared" si="236"/>
        <v>13.583870588235293</v>
      </c>
      <c r="I80" s="4">
        <f t="shared" si="236"/>
        <v>17.750412499999999</v>
      </c>
      <c r="J80" s="4">
        <f t="shared" si="236"/>
        <v>13.863290322580646</v>
      </c>
      <c r="K80" s="4">
        <f t="shared" si="236"/>
        <v>14.494885416666667</v>
      </c>
      <c r="L80" s="4">
        <f t="shared" si="236"/>
        <v>13.429901408450704</v>
      </c>
      <c r="M80" s="4">
        <f t="shared" si="236"/>
        <v>14.589820388349516</v>
      </c>
      <c r="N80" s="4">
        <f t="shared" si="236"/>
        <v>16.079436619718312</v>
      </c>
      <c r="O80" s="4">
        <f t="shared" si="236"/>
        <v>13.176663366336635</v>
      </c>
      <c r="P80" s="4">
        <f t="shared" si="236"/>
        <v>12.236357142857143</v>
      </c>
      <c r="Q80" s="4">
        <f t="shared" si="236"/>
        <v>13.167722891566264</v>
      </c>
      <c r="R80" s="4">
        <f t="shared" si="236"/>
        <v>11.816342857142857</v>
      </c>
      <c r="S80" s="4">
        <f t="shared" si="236"/>
        <v>13.432971428571429</v>
      </c>
      <c r="T80" s="4">
        <f t="shared" si="236"/>
        <v>13.403011235955056</v>
      </c>
      <c r="U80" s="4">
        <f t="shared" si="236"/>
        <v>15.650157142857143</v>
      </c>
      <c r="V80" s="4">
        <f t="shared" si="236"/>
        <v>14.438734693877551</v>
      </c>
      <c r="W80" s="4">
        <f t="shared" si="236"/>
        <v>14.395620462046203</v>
      </c>
      <c r="X80" s="4">
        <f t="shared" si="236"/>
        <v>16.863966101694917</v>
      </c>
      <c r="Y80" s="4">
        <f t="shared" si="236"/>
        <v>13.090885</v>
      </c>
      <c r="Z80" s="4">
        <f t="shared" si="236"/>
        <v>16.22023188405802</v>
      </c>
      <c r="AA80" s="4">
        <f t="shared" ref="AA80:AJ80" si="237">IFERROR(AA8/AA56,"")</f>
        <v>12.922108433734941</v>
      </c>
      <c r="AB80" s="4">
        <f t="shared" si="237"/>
        <v>12.966002232142857</v>
      </c>
      <c r="AC80" s="4">
        <f t="shared" si="237"/>
        <v>12.856341137123746</v>
      </c>
      <c r="AD80" s="4">
        <f t="shared" si="237"/>
        <v>14.683704225352111</v>
      </c>
      <c r="AE80" s="4">
        <f t="shared" si="237"/>
        <v>15.573040455120125</v>
      </c>
      <c r="AF80" s="4">
        <f t="shared" si="237"/>
        <v>15.314938616071428</v>
      </c>
      <c r="AG80" s="4">
        <f t="shared" si="237"/>
        <v>13.195689189189189</v>
      </c>
      <c r="AH80" s="4">
        <f t="shared" si="237"/>
        <v>16.360434999999999</v>
      </c>
      <c r="AI80" s="4">
        <f t="shared" si="237"/>
        <v>15.268603146853145</v>
      </c>
      <c r="AJ80" s="4">
        <f t="shared" si="237"/>
        <v>14.958529971455757</v>
      </c>
      <c r="AK80" s="31">
        <f t="shared" si="224"/>
        <v>-0.15624157839101371</v>
      </c>
      <c r="AL80" s="31">
        <f t="shared" si="215"/>
        <v>-1.7406211509930603E-2</v>
      </c>
      <c r="AM80" s="31">
        <f t="shared" si="215"/>
        <v>-0.21418097152528359</v>
      </c>
      <c r="AN80" s="31">
        <f t="shared" si="215"/>
        <v>-3.830729739161387E-2</v>
      </c>
      <c r="AO80" s="31">
        <f t="shared" si="215"/>
        <v>4.1080940763363216E-2</v>
      </c>
      <c r="AP80" s="4">
        <f t="shared" si="216"/>
        <v>13.818108433734938</v>
      </c>
      <c r="AQ80" s="4">
        <f t="shared" si="216"/>
        <v>12.775264705882353</v>
      </c>
      <c r="AR80" s="4">
        <f t="shared" ref="AR80:AS80" si="238">IFERROR(AR8/AR56,"")</f>
        <v>13.803687943262412</v>
      </c>
      <c r="AS80" s="4">
        <f t="shared" si="238"/>
        <v>13.907493377483444</v>
      </c>
      <c r="AT80" s="4">
        <f t="shared" ref="AT80:AU80" si="239">IFERROR(AT8/AT56,"")</f>
        <v>15.904450261780104</v>
      </c>
      <c r="AU80" s="4">
        <f t="shared" si="239"/>
        <v>14.917692307692308</v>
      </c>
      <c r="AV80" s="18"/>
      <c r="AW80" s="18"/>
      <c r="AX80" s="18"/>
      <c r="AY80" s="18"/>
      <c r="AZ80" s="18"/>
      <c r="BA80" s="18"/>
      <c r="BB80" s="4">
        <f t="shared" si="219"/>
        <v>13.463870629370629</v>
      </c>
      <c r="BC80" s="4">
        <f t="shared" si="219"/>
        <v>14.730518459069019</v>
      </c>
      <c r="BD80" s="4" t="str">
        <f t="shared" si="219"/>
        <v/>
      </c>
      <c r="BE80" s="4" t="str">
        <f t="shared" si="219"/>
        <v/>
      </c>
      <c r="BF80" s="4">
        <f t="shared" si="219"/>
        <v>14.053647608370701</v>
      </c>
      <c r="BG80" s="122">
        <f t="shared" si="220"/>
        <v>1.0486803866475825</v>
      </c>
      <c r="BH80" s="111">
        <f t="shared" si="220"/>
        <v>1.044041503262251</v>
      </c>
      <c r="BI80" s="111">
        <f t="shared" si="220"/>
        <v>1.0482972687786036</v>
      </c>
      <c r="BJ80" s="111">
        <f t="shared" si="220"/>
        <v>1.1769710430394722</v>
      </c>
      <c r="BK80" s="111">
        <f t="shared" si="220"/>
        <v>1.1839860113118332</v>
      </c>
      <c r="BL80" s="111">
        <f t="shared" si="220"/>
        <v>1.1130105052567556</v>
      </c>
      <c r="BM80" s="111">
        <f t="shared" si="220"/>
        <v>0</v>
      </c>
      <c r="BN80" s="111">
        <f t="shared" si="220"/>
        <v>0</v>
      </c>
      <c r="BO80" s="111">
        <f t="shared" si="220"/>
        <v>0</v>
      </c>
      <c r="BP80" s="111">
        <f t="shared" si="220"/>
        <v>0</v>
      </c>
      <c r="BQ80" s="111">
        <f t="shared" si="220"/>
        <v>0</v>
      </c>
      <c r="BR80" s="111">
        <f t="shared" si="220"/>
        <v>0</v>
      </c>
      <c r="BS80" s="111">
        <f>IFERROR(BB80/(SUM(O8:INDEX(O8:Q8,IF($B$2&lt;3,$B$2,3)))/SUM(O56:INDEX(O56:Q56,IF($B$2&lt;3,$B$2,3)))),0)</f>
        <v>1.0383979879313572</v>
      </c>
      <c r="BT80" s="111">
        <f>IFERROR(BC80/(SUM(R8:INDEX(R8:T8,IF($B$2&lt;7,$B$2-3,3)))/SUM(R56:INDEX(R56:T56,IF($B$2&lt;7,$B$2-3,3)))),0)</f>
        <v>1.1457784374228708</v>
      </c>
      <c r="BU80" s="111"/>
      <c r="BV80" s="111"/>
      <c r="BW80" s="111">
        <f t="shared" si="227"/>
        <v>1.087566141426404</v>
      </c>
    </row>
    <row r="81" spans="1:75" x14ac:dyDescent="0.25">
      <c r="A81" s="20" t="str">
        <f t="shared" si="221"/>
        <v>CaseSize_by_rookie_mdrt:7-12mth</v>
      </c>
      <c r="B81" t="s">
        <v>1</v>
      </c>
      <c r="C81" s="4">
        <f t="shared" ref="C81:Z81" si="240">IFERROR(C9/C57,"")</f>
        <v>17.450212121212122</v>
      </c>
      <c r="D81" s="4">
        <f t="shared" si="240"/>
        <v>21.493322580645163</v>
      </c>
      <c r="E81" s="4">
        <f t="shared" si="240"/>
        <v>14.916863636363637</v>
      </c>
      <c r="F81" s="4">
        <f t="shared" si="240"/>
        <v>25.259331168831167</v>
      </c>
      <c r="G81" s="4">
        <f t="shared" si="240"/>
        <v>13.783142857142858</v>
      </c>
      <c r="H81" s="4">
        <f t="shared" si="240"/>
        <v>14.781901639344262</v>
      </c>
      <c r="I81" s="4">
        <f t="shared" si="240"/>
        <v>18.225328947368421</v>
      </c>
      <c r="J81" s="4">
        <f t="shared" si="240"/>
        <v>14.662344827586208</v>
      </c>
      <c r="K81" s="4">
        <f t="shared" si="240"/>
        <v>13.745799242424242</v>
      </c>
      <c r="L81" s="4">
        <f t="shared" si="240"/>
        <v>15.212297297297297</v>
      </c>
      <c r="M81" s="4">
        <f t="shared" si="240"/>
        <v>15.120005649717514</v>
      </c>
      <c r="N81" s="4">
        <f t="shared" si="240"/>
        <v>17.680094674556212</v>
      </c>
      <c r="O81" s="4">
        <f t="shared" si="240"/>
        <v>12.852678571428571</v>
      </c>
      <c r="P81" s="4">
        <f t="shared" si="240"/>
        <v>15.046590361445782</v>
      </c>
      <c r="Q81" s="4">
        <f t="shared" si="240"/>
        <v>16.188942857142859</v>
      </c>
      <c r="R81" s="4">
        <f t="shared" si="240"/>
        <v>16.416063636363639</v>
      </c>
      <c r="S81" s="4">
        <f t="shared" si="240"/>
        <v>16.652473684210527</v>
      </c>
      <c r="T81" s="4">
        <f t="shared" si="240"/>
        <v>13.862693617021277</v>
      </c>
      <c r="U81" s="4">
        <f t="shared" si="240"/>
        <v>20.47034693877551</v>
      </c>
      <c r="V81" s="4">
        <f t="shared" si="240"/>
        <v>16.644986666666668</v>
      </c>
      <c r="W81" s="4">
        <f t="shared" si="240"/>
        <v>14.62595</v>
      </c>
      <c r="X81" s="4">
        <f t="shared" si="240"/>
        <v>15.476500000000001</v>
      </c>
      <c r="Y81" s="4">
        <f t="shared" si="240"/>
        <v>19.315999999999999</v>
      </c>
      <c r="Z81" s="4">
        <f t="shared" si="240"/>
        <v>24.160112318840614</v>
      </c>
      <c r="AA81" s="4">
        <f t="shared" ref="AA81:AJ81" si="241">IFERROR(AA9/AA57,"")</f>
        <v>15.316572289156625</v>
      </c>
      <c r="AB81" s="4">
        <f t="shared" si="241"/>
        <v>15.291980891719744</v>
      </c>
      <c r="AC81" s="4">
        <f t="shared" si="241"/>
        <v>15.331536821705427</v>
      </c>
      <c r="AD81" s="4">
        <f t="shared" si="241"/>
        <v>17.097549488054607</v>
      </c>
      <c r="AE81" s="4">
        <f t="shared" si="241"/>
        <v>21.665102620087357</v>
      </c>
      <c r="AF81" s="4">
        <f t="shared" si="241"/>
        <v>17.86434171597633</v>
      </c>
      <c r="AG81" s="4">
        <f t="shared" si="241"/>
        <v>17.128176923076921</v>
      </c>
      <c r="AH81" s="4">
        <f t="shared" si="241"/>
        <v>18.324444711538462</v>
      </c>
      <c r="AI81" s="4">
        <f t="shared" si="241"/>
        <v>15.225513157894737</v>
      </c>
      <c r="AJ81" s="4">
        <f t="shared" si="241"/>
        <v>16.089150984682714</v>
      </c>
      <c r="AK81" s="31">
        <f t="shared" si="224"/>
        <v>-0.14261759360218684</v>
      </c>
      <c r="AL81" s="31">
        <f t="shared" si="215"/>
        <v>-0.10720323824325151</v>
      </c>
      <c r="AM81" s="31">
        <f t="shared" si="215"/>
        <v>-0.16332870856100068</v>
      </c>
      <c r="AN81" s="31">
        <f t="shared" si="215"/>
        <v>0.12295390708648668</v>
      </c>
      <c r="AO81" s="31">
        <f t="shared" si="215"/>
        <v>0.34656593382168466</v>
      </c>
      <c r="AP81" s="4">
        <f t="shared" si="216"/>
        <v>12.350317073170732</v>
      </c>
      <c r="AQ81" s="4">
        <f t="shared" si="216"/>
        <v>13.227147727272728</v>
      </c>
      <c r="AR81" s="4">
        <f t="shared" ref="AR81:AS81" si="242">IFERROR(AR9/AR57,"")</f>
        <v>14.286464646464646</v>
      </c>
      <c r="AS81" s="4">
        <f t="shared" si="242"/>
        <v>13.673196319018407</v>
      </c>
      <c r="AT81" s="4">
        <f t="shared" ref="AT81:AU81" si="243">IFERROR(AT9/AT57,"")</f>
        <v>14.756607142857144</v>
      </c>
      <c r="AU81" s="4">
        <f t="shared" si="243"/>
        <v>13.479754098360656</v>
      </c>
      <c r="AV81" s="18"/>
      <c r="AW81" s="18"/>
      <c r="AX81" s="18"/>
      <c r="AY81" s="18"/>
      <c r="AZ81" s="18"/>
      <c r="BA81" s="18"/>
      <c r="BB81" s="4">
        <f t="shared" si="219"/>
        <v>13.664475675675675</v>
      </c>
      <c r="BC81" s="4">
        <f t="shared" si="219"/>
        <v>13.91939798488665</v>
      </c>
      <c r="BD81" s="4" t="str">
        <f t="shared" si="219"/>
        <v/>
      </c>
      <c r="BE81" s="4" t="str">
        <f t="shared" si="219"/>
        <v/>
      </c>
      <c r="BF81" s="4">
        <f t="shared" si="219"/>
        <v>13.814518902891031</v>
      </c>
      <c r="BG81" s="122">
        <f t="shared" si="220"/>
        <v>0.96091386745058838</v>
      </c>
      <c r="BH81" s="111">
        <f t="shared" si="220"/>
        <v>0.87907940666511042</v>
      </c>
      <c r="BI81" s="111">
        <f t="shared" si="220"/>
        <v>0.88248286330575287</v>
      </c>
      <c r="BJ81" s="111">
        <f t="shared" si="220"/>
        <v>0.83291565029819714</v>
      </c>
      <c r="BK81" s="111">
        <f t="shared" si="220"/>
        <v>0.88615105615503853</v>
      </c>
      <c r="BL81" s="111">
        <f t="shared" si="220"/>
        <v>0.97237625462699184</v>
      </c>
      <c r="BM81" s="111">
        <f t="shared" si="220"/>
        <v>0</v>
      </c>
      <c r="BN81" s="111">
        <f t="shared" si="220"/>
        <v>0</v>
      </c>
      <c r="BO81" s="111">
        <f t="shared" si="220"/>
        <v>0</v>
      </c>
      <c r="BP81" s="111">
        <f t="shared" si="220"/>
        <v>0</v>
      </c>
      <c r="BQ81" s="111">
        <f t="shared" si="220"/>
        <v>0</v>
      </c>
      <c r="BR81" s="111">
        <f t="shared" si="220"/>
        <v>0</v>
      </c>
      <c r="BS81" s="111">
        <f>IFERROR(BB81/(SUM(O9:INDEX(O9:Q9,IF($B$2&lt;3,$B$2,3)))/SUM(O57:INDEX(O57:Q57,IF($B$2&lt;3,$B$2,3)))),0)</f>
        <v>0.89357132816420626</v>
      </c>
      <c r="BT81" s="111">
        <f>IFERROR(BC81/(SUM(R9:INDEX(R9:T9,IF($B$2&lt;7,$B$2-3,3)))/SUM(R57:INDEX(R57:T57,IF($B$2&lt;7,$B$2-3,3)))),0)</f>
        <v>0.90789319731994778</v>
      </c>
      <c r="BU81" s="111"/>
      <c r="BV81" s="111"/>
      <c r="BW81" s="111">
        <f t="shared" si="227"/>
        <v>0.90193279815425975</v>
      </c>
    </row>
    <row r="82" spans="1:75" x14ac:dyDescent="0.25">
      <c r="A82" s="20" t="str">
        <f t="shared" si="221"/>
        <v>CaseSize_by_rookie_mdrt:13+mth</v>
      </c>
      <c r="B82" t="s">
        <v>2</v>
      </c>
      <c r="C82" s="4">
        <f t="shared" ref="C82:Z82" si="244">IFERROR(C10/C58,"")</f>
        <v>18.035</v>
      </c>
      <c r="D82" s="4">
        <f t="shared" si="244"/>
        <v>16.153142857142857</v>
      </c>
      <c r="E82" s="4">
        <f t="shared" si="244"/>
        <v>25.133749999999999</v>
      </c>
      <c r="F82" s="4">
        <f t="shared" si="244"/>
        <v>15.746666666666668</v>
      </c>
      <c r="G82" s="4">
        <f t="shared" si="244"/>
        <v>-2.3321333333333332</v>
      </c>
      <c r="H82" s="4">
        <f t="shared" si="244"/>
        <v>22.924933333333335</v>
      </c>
      <c r="I82" s="4">
        <f t="shared" si="244"/>
        <v>19.643999999999998</v>
      </c>
      <c r="J82" s="4">
        <f t="shared" si="244"/>
        <v>20.519526315789474</v>
      </c>
      <c r="K82" s="4">
        <f t="shared" si="244"/>
        <v>24.327249999999999</v>
      </c>
      <c r="L82" s="4">
        <f t="shared" si="244"/>
        <v>19.109044444444446</v>
      </c>
      <c r="M82" s="4">
        <f t="shared" si="244"/>
        <v>17.160306451612904</v>
      </c>
      <c r="N82" s="4">
        <f t="shared" si="244"/>
        <v>23.862016393442623</v>
      </c>
      <c r="O82" s="4">
        <f t="shared" si="244"/>
        <v>16.526125</v>
      </c>
      <c r="P82" s="4">
        <f t="shared" si="244"/>
        <v>26.7690625</v>
      </c>
      <c r="Q82" s="4">
        <f t="shared" si="244"/>
        <v>19.275043956043955</v>
      </c>
      <c r="R82" s="4">
        <f t="shared" si="244"/>
        <v>9.7587441860465116</v>
      </c>
      <c r="S82" s="4">
        <f t="shared" si="244"/>
        <v>17.981029411764705</v>
      </c>
      <c r="T82" s="4">
        <f t="shared" si="244"/>
        <v>14.970957264957265</v>
      </c>
      <c r="U82" s="4">
        <f t="shared" si="244"/>
        <v>14.095689655172412</v>
      </c>
      <c r="V82" s="4">
        <f t="shared" si="244"/>
        <v>20.192837837837839</v>
      </c>
      <c r="W82" s="4">
        <f t="shared" si="244"/>
        <v>15.746254355400698</v>
      </c>
      <c r="X82" s="4">
        <f t="shared" si="244"/>
        <v>21.356550335570471</v>
      </c>
      <c r="Y82" s="4">
        <f t="shared" si="244"/>
        <v>13.815876106194692</v>
      </c>
      <c r="Z82" s="4">
        <f t="shared" si="244"/>
        <v>20.39875435816171</v>
      </c>
      <c r="AA82" s="4">
        <f t="shared" ref="AA82:AJ82" si="245">IFERROR(AA10/AA58,"")</f>
        <v>17.037170426065163</v>
      </c>
      <c r="AB82" s="4">
        <f t="shared" si="245"/>
        <v>19.905807017543861</v>
      </c>
      <c r="AC82" s="4">
        <f t="shared" si="245"/>
        <v>14.88569298245614</v>
      </c>
      <c r="AD82" s="4">
        <f t="shared" si="245"/>
        <v>17.019335999999999</v>
      </c>
      <c r="AE82" s="4">
        <f t="shared" si="245"/>
        <v>18.863917981072586</v>
      </c>
      <c r="AF82" s="4">
        <f t="shared" si="245"/>
        <v>13.169760869565216</v>
      </c>
      <c r="AG82" s="4">
        <f t="shared" si="245"/>
        <v>19.205923076923078</v>
      </c>
      <c r="AH82" s="4">
        <f t="shared" si="245"/>
        <v>10.791878787878789</v>
      </c>
      <c r="AI82" s="4">
        <f t="shared" si="245"/>
        <v>22.650363636363636</v>
      </c>
      <c r="AJ82" s="4">
        <f t="shared" si="245"/>
        <v>19.921033613445378</v>
      </c>
      <c r="AK82" s="31">
        <f t="shared" si="224"/>
        <v>0.29365829758058659</v>
      </c>
      <c r="AL82" s="31">
        <f t="shared" si="215"/>
        <v>3.6441046744674743E-2</v>
      </c>
      <c r="AM82" s="31">
        <f t="shared" si="215"/>
        <v>0.3793421215196966</v>
      </c>
      <c r="AN82" s="31">
        <f t="shared" si="215"/>
        <v>-0.24860650039734467</v>
      </c>
      <c r="AO82" s="31">
        <f t="shared" si="215"/>
        <v>-5.3065300369721236E-2</v>
      </c>
      <c r="AP82" s="4">
        <f t="shared" si="216"/>
        <v>18.74718881118881</v>
      </c>
      <c r="AQ82" s="4">
        <f t="shared" si="216"/>
        <v>17.77099043062201</v>
      </c>
      <c r="AR82" s="4">
        <f t="shared" ref="AR82:AS82" si="246">IFERROR(AR10/AR58,"")</f>
        <v>18.805608465608465</v>
      </c>
      <c r="AS82" s="4">
        <f t="shared" si="246"/>
        <v>14.419664122137405</v>
      </c>
      <c r="AT82" s="4">
        <f t="shared" ref="AT82:AU82" si="247">IFERROR(AT10/AT58,"")</f>
        <v>15.237543859649122</v>
      </c>
      <c r="AU82" s="4">
        <f t="shared" si="247"/>
        <v>21.78009900990099</v>
      </c>
      <c r="AV82" s="18"/>
      <c r="AW82" s="18"/>
      <c r="AX82" s="18"/>
      <c r="AY82" s="18"/>
      <c r="AZ82" s="18"/>
      <c r="BA82" s="18"/>
      <c r="BB82" s="4">
        <f t="shared" si="219"/>
        <v>18.390471349353053</v>
      </c>
      <c r="BC82" s="4">
        <f t="shared" si="219"/>
        <v>16.837705202312137</v>
      </c>
      <c r="BD82" s="4" t="str">
        <f t="shared" si="219"/>
        <v/>
      </c>
      <c r="BE82" s="4" t="str">
        <f t="shared" si="219"/>
        <v/>
      </c>
      <c r="BF82" s="4">
        <f t="shared" si="219"/>
        <v>17.519008110300078</v>
      </c>
      <c r="BG82" s="122">
        <f t="shared" si="220"/>
        <v>1.1343971324910593</v>
      </c>
      <c r="BH82" s="111">
        <f t="shared" si="220"/>
        <v>0.66386301091500721</v>
      </c>
      <c r="BI82" s="111">
        <f t="shared" si="220"/>
        <v>0.97564542568587542</v>
      </c>
      <c r="BJ82" s="111">
        <f t="shared" si="220"/>
        <v>1.4776147265705852</v>
      </c>
      <c r="BK82" s="111">
        <f t="shared" si="220"/>
        <v>0.8474233321524649</v>
      </c>
      <c r="BL82" s="111">
        <f t="shared" si="220"/>
        <v>1.4548234040372274</v>
      </c>
      <c r="BM82" s="111">
        <f t="shared" si="220"/>
        <v>0</v>
      </c>
      <c r="BN82" s="111">
        <f t="shared" si="220"/>
        <v>0</v>
      </c>
      <c r="BO82" s="111">
        <f t="shared" si="220"/>
        <v>0</v>
      </c>
      <c r="BP82" s="111">
        <f t="shared" si="220"/>
        <v>0</v>
      </c>
      <c r="BQ82" s="111">
        <f t="shared" si="220"/>
        <v>0</v>
      </c>
      <c r="BR82" s="111">
        <f t="shared" si="220"/>
        <v>0</v>
      </c>
      <c r="BS82" s="111">
        <f>IFERROR(BB82/(SUM(O10:INDEX(O10:Q10,IF($B$2&lt;3,$B$2,3)))/SUM(O58:INDEX(O58:Q58,IF($B$2&lt;3,$B$2,3)))),0)</f>
        <v>0.92387469310562109</v>
      </c>
      <c r="BT82" s="111">
        <f>IFERROR(BC82/(SUM(R10:INDEX(R10:T10,IF($B$2&lt;7,$B$2-3,3)))/SUM(R58:INDEX(R58:T58,IF($B$2&lt;7,$B$2-3,3)))),0)</f>
        <v>1.13113344619942</v>
      </c>
      <c r="BU82" s="111"/>
      <c r="BV82" s="111"/>
      <c r="BW82" s="111">
        <f t="shared" si="227"/>
        <v>1.0282815556917686</v>
      </c>
    </row>
    <row r="83" spans="1:75" x14ac:dyDescent="0.25">
      <c r="A83" s="20" t="str">
        <f t="shared" si="221"/>
        <v>CaseSize_by_rookie_mdrt:SA</v>
      </c>
      <c r="B83" s="135" t="s">
        <v>136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31"/>
      <c r="AL83" s="31"/>
      <c r="AM83" s="31"/>
      <c r="AN83" s="31"/>
      <c r="AO83" s="31"/>
      <c r="AP83" s="4"/>
      <c r="AQ83" s="4">
        <f>IFERROR(AQ11/AQ59,"")</f>
        <v>13.266456790123458</v>
      </c>
      <c r="AR83" s="4">
        <f>IFERROR(AR11/AR59,"")</f>
        <v>12.5153125</v>
      </c>
      <c r="AS83" s="4">
        <f>IFERROR(AS11/AS59,"")</f>
        <v>13.708710691823899</v>
      </c>
      <c r="AT83" s="4">
        <f>IFERROR(AT11/AT59,"")</f>
        <v>15.695263157894736</v>
      </c>
      <c r="AU83" s="4">
        <f>IFERROR(AU11/AU59,"")</f>
        <v>13.931914893617021</v>
      </c>
      <c r="AV83" s="18"/>
      <c r="AW83" s="18"/>
      <c r="AX83" s="18"/>
      <c r="AY83" s="18"/>
      <c r="AZ83" s="18"/>
      <c r="BA83" s="18"/>
      <c r="BB83" s="4">
        <f t="shared" si="219"/>
        <v>12.934917241379312</v>
      </c>
      <c r="BC83" s="4">
        <f t="shared" si="219"/>
        <v>14.179144486692014</v>
      </c>
      <c r="BD83" s="4"/>
      <c r="BE83" s="4"/>
      <c r="BF83" s="4">
        <f t="shared" si="219"/>
        <v>13.736955882352941</v>
      </c>
      <c r="BG83" s="122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</row>
    <row r="84" spans="1:75" s="19" customFormat="1" x14ac:dyDescent="0.25">
      <c r="A84" s="20" t="str">
        <f t="shared" si="221"/>
        <v xml:space="preserve">CaseSize_by_rookie_mdrt:Total </v>
      </c>
      <c r="B84" s="1" t="s">
        <v>3</v>
      </c>
      <c r="C84" s="5">
        <f t="shared" ref="C84:Z84" si="248">IFERROR(C12/C60,"")</f>
        <v>15.170114035087719</v>
      </c>
      <c r="D84" s="5">
        <f t="shared" si="248"/>
        <v>14.523329787234045</v>
      </c>
      <c r="E84" s="5">
        <f t="shared" si="248"/>
        <v>16.740621399176955</v>
      </c>
      <c r="F84" s="5">
        <f t="shared" si="248"/>
        <v>19.961979674796748</v>
      </c>
      <c r="G84" s="5">
        <f t="shared" si="248"/>
        <v>13.928090558766858</v>
      </c>
      <c r="H84" s="5">
        <f t="shared" si="248"/>
        <v>14.625157439446367</v>
      </c>
      <c r="I84" s="5">
        <f t="shared" si="248"/>
        <v>17.284042465753423</v>
      </c>
      <c r="J84" s="5">
        <f t="shared" si="248"/>
        <v>13.970966873706006</v>
      </c>
      <c r="K84" s="5">
        <f t="shared" si="248"/>
        <v>15.297058770343583</v>
      </c>
      <c r="L84" s="5">
        <f t="shared" si="248"/>
        <v>14.594621787025705</v>
      </c>
      <c r="M84" s="5">
        <f t="shared" si="248"/>
        <v>14.723215331010474</v>
      </c>
      <c r="N84" s="5">
        <f t="shared" si="248"/>
        <v>16.834790062981121</v>
      </c>
      <c r="O84" s="5">
        <f t="shared" si="248"/>
        <v>14.478123931623928</v>
      </c>
      <c r="P84" s="5">
        <f t="shared" si="248"/>
        <v>14.438670807453416</v>
      </c>
      <c r="Q84" s="5">
        <f t="shared" si="248"/>
        <v>15.159557924003707</v>
      </c>
      <c r="R84" s="5">
        <f t="shared" si="248"/>
        <v>18.039591954023006</v>
      </c>
      <c r="S84" s="5">
        <f t="shared" si="248"/>
        <v>15.130410658307209</v>
      </c>
      <c r="T84" s="5">
        <f t="shared" si="248"/>
        <v>14.032704545454584</v>
      </c>
      <c r="U84" s="5">
        <f t="shared" si="248"/>
        <v>14.587937384898721</v>
      </c>
      <c r="V84" s="5">
        <f t="shared" si="248"/>
        <v>13.477317183951573</v>
      </c>
      <c r="W84" s="5">
        <f t="shared" si="248"/>
        <v>14.189415354330745</v>
      </c>
      <c r="X84" s="5">
        <f t="shared" si="248"/>
        <v>14.963684319119682</v>
      </c>
      <c r="Y84" s="5">
        <f t="shared" si="248"/>
        <v>14.299060513447465</v>
      </c>
      <c r="Z84" s="5">
        <f t="shared" si="248"/>
        <v>15.985946400747963</v>
      </c>
      <c r="AA84" s="5">
        <f t="shared" ref="AA84:AJ84" si="249">IFERROR(AA12/AA60,"")</f>
        <v>15.035774756568086</v>
      </c>
      <c r="AB84" s="5">
        <f t="shared" si="249"/>
        <v>14.830937438423645</v>
      </c>
      <c r="AC84" s="5">
        <f t="shared" si="249"/>
        <v>15.15760884852039</v>
      </c>
      <c r="AD84" s="5">
        <f t="shared" si="249"/>
        <v>14.075000675827916</v>
      </c>
      <c r="AE84" s="5">
        <f t="shared" si="249"/>
        <v>15.311852992538544</v>
      </c>
      <c r="AF84" s="5">
        <f t="shared" si="249"/>
        <v>15.903302704705448</v>
      </c>
      <c r="AG84" s="5">
        <f t="shared" si="249"/>
        <v>15.693423423423424</v>
      </c>
      <c r="AH84" s="5">
        <f t="shared" si="249"/>
        <v>16.049914411579611</v>
      </c>
      <c r="AI84" s="5">
        <f t="shared" si="249"/>
        <v>15.646345407503235</v>
      </c>
      <c r="AJ84" s="5">
        <f t="shared" si="249"/>
        <v>15.514407769627834</v>
      </c>
      <c r="AK84" s="32">
        <f t="shared" si="224"/>
        <v>-5.4550175158313396E-2</v>
      </c>
      <c r="AL84" s="32">
        <f t="shared" si="215"/>
        <v>-5.4958434608503914E-2</v>
      </c>
      <c r="AM84" s="32">
        <f t="shared" si="215"/>
        <v>-5.5595658654443936E-2</v>
      </c>
      <c r="AN84" s="31">
        <f t="shared" si="215"/>
        <v>-0.10042886634228199</v>
      </c>
      <c r="AO84" s="31">
        <f t="shared" si="215"/>
        <v>-1.3055914224829546E-2</v>
      </c>
      <c r="AP84" s="5">
        <f t="shared" ref="AP84:AQ84" si="250">IFERROR(AP12/AP60,"")</f>
        <v>14.10147587719298</v>
      </c>
      <c r="AQ84" s="5">
        <f t="shared" si="250"/>
        <v>14.230455516014249</v>
      </c>
      <c r="AR84" s="5">
        <f t="shared" ref="AR84:AS84" si="251">IFERROR(AR12/AR60,"")</f>
        <v>14.216620525059668</v>
      </c>
      <c r="AS84" s="5">
        <f t="shared" si="251"/>
        <v>14.262711466666678</v>
      </c>
      <c r="AT84" s="5">
        <f t="shared" ref="AT84:AU84" si="252">IFERROR(AT12/AT60,"")</f>
        <v>14.704922973878098</v>
      </c>
      <c r="AU84" s="5">
        <f t="shared" si="252"/>
        <v>14.408172722485519</v>
      </c>
      <c r="AV84" s="17"/>
      <c r="AW84" s="17"/>
      <c r="AX84" s="17"/>
      <c r="AY84" s="17"/>
      <c r="AZ84" s="17"/>
      <c r="BA84" s="17"/>
      <c r="BB84" s="5">
        <f t="shared" ref="BB84:BF84" si="253">IFERROR(BB12/BB60,"")</f>
        <v>14.197224841341798</v>
      </c>
      <c r="BC84" s="5">
        <f t="shared" si="253"/>
        <v>14.440507689386752</v>
      </c>
      <c r="BD84" s="5" t="str">
        <f t="shared" si="253"/>
        <v/>
      </c>
      <c r="BE84" s="5" t="str">
        <f t="shared" si="253"/>
        <v/>
      </c>
      <c r="BF84" s="5">
        <f t="shared" si="253"/>
        <v>14.32961153011675</v>
      </c>
      <c r="BG84" s="123">
        <f t="shared" si="220"/>
        <v>0.9739850234595484</v>
      </c>
      <c r="BH84" s="118">
        <f t="shared" si="220"/>
        <v>0.9855793310744585</v>
      </c>
      <c r="BI84" s="118">
        <f t="shared" si="220"/>
        <v>0.93779914931087871</v>
      </c>
      <c r="BJ84" s="118">
        <f t="shared" si="220"/>
        <v>0.79063381827136914</v>
      </c>
      <c r="BK84" s="118">
        <f t="shared" si="220"/>
        <v>0.97187864268604629</v>
      </c>
      <c r="BL84" s="118">
        <f t="shared" si="220"/>
        <v>1.026756650923186</v>
      </c>
      <c r="BM84" s="118">
        <f t="shared" si="220"/>
        <v>0</v>
      </c>
      <c r="BN84" s="118">
        <f t="shared" si="220"/>
        <v>0</v>
      </c>
      <c r="BO84" s="118">
        <f t="shared" si="220"/>
        <v>0</v>
      </c>
      <c r="BP84" s="118">
        <f t="shared" si="220"/>
        <v>0</v>
      </c>
      <c r="BQ84" s="118">
        <f t="shared" si="220"/>
        <v>0</v>
      </c>
      <c r="BR84" s="118">
        <f t="shared" si="220"/>
        <v>0</v>
      </c>
      <c r="BS84" s="118">
        <f>IFERROR(BB84/(SUM(O12:INDEX(O12:Q12,IF($B$2&lt;3,$B$2,3)))/SUM(O60:INDEX(O60:Q60,IF($B$2&lt;3,$B$2,3)))),0)</f>
        <v>0.95727090079686816</v>
      </c>
      <c r="BT84" s="118">
        <f>IFERROR(BC84/(SUM(R12:INDEX(R12:T12,IF($B$2&lt;7,$B$2-3,3)))/SUM(R60:INDEX(R60:T60,IF($B$2&lt;7,$B$2-3,3)))),0)</f>
        <v>0.9526903506812926</v>
      </c>
      <c r="BU84" s="118"/>
      <c r="BV84" s="118"/>
      <c r="BW84" s="118">
        <f t="shared" si="227"/>
        <v>0.95303446361200228</v>
      </c>
    </row>
    <row r="85" spans="1:75" x14ac:dyDescent="0.25"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24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</row>
    <row r="86" spans="1:75" x14ac:dyDescent="0.25"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24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</row>
    <row r="87" spans="1:75" x14ac:dyDescent="0.25">
      <c r="B87" s="2" t="s">
        <v>15</v>
      </c>
      <c r="C87" s="3">
        <f t="shared" ref="C87:Z87" si="254">C27</f>
        <v>42005</v>
      </c>
      <c r="D87" s="3">
        <f t="shared" si="254"/>
        <v>42036</v>
      </c>
      <c r="E87" s="3">
        <f t="shared" si="254"/>
        <v>42064</v>
      </c>
      <c r="F87" s="3">
        <f t="shared" si="254"/>
        <v>42095</v>
      </c>
      <c r="G87" s="3">
        <f t="shared" si="254"/>
        <v>42125</v>
      </c>
      <c r="H87" s="3">
        <f t="shared" si="254"/>
        <v>42156</v>
      </c>
      <c r="I87" s="3">
        <f t="shared" si="254"/>
        <v>42186</v>
      </c>
      <c r="J87" s="3">
        <f t="shared" si="254"/>
        <v>42217</v>
      </c>
      <c r="K87" s="3">
        <f t="shared" si="254"/>
        <v>42248</v>
      </c>
      <c r="L87" s="3">
        <f t="shared" si="254"/>
        <v>42278</v>
      </c>
      <c r="M87" s="3">
        <f t="shared" si="254"/>
        <v>42309</v>
      </c>
      <c r="N87" s="3">
        <f t="shared" si="254"/>
        <v>42339</v>
      </c>
      <c r="O87" s="3">
        <f t="shared" si="254"/>
        <v>42370</v>
      </c>
      <c r="P87" s="3">
        <f t="shared" si="254"/>
        <v>42401</v>
      </c>
      <c r="Q87" s="3">
        <f t="shared" si="254"/>
        <v>42430</v>
      </c>
      <c r="R87" s="3">
        <f t="shared" si="254"/>
        <v>42461</v>
      </c>
      <c r="S87" s="3">
        <f t="shared" si="254"/>
        <v>42491</v>
      </c>
      <c r="T87" s="3">
        <f t="shared" si="254"/>
        <v>42522</v>
      </c>
      <c r="U87" s="3">
        <f t="shared" si="254"/>
        <v>42552</v>
      </c>
      <c r="V87" s="3">
        <f t="shared" si="254"/>
        <v>42583</v>
      </c>
      <c r="W87" s="3">
        <f t="shared" si="254"/>
        <v>42614</v>
      </c>
      <c r="X87" s="3">
        <f t="shared" si="254"/>
        <v>42644</v>
      </c>
      <c r="Y87" s="3">
        <f t="shared" si="254"/>
        <v>42675</v>
      </c>
      <c r="Z87" s="3">
        <f t="shared" si="254"/>
        <v>42705</v>
      </c>
      <c r="AA87" s="29" t="str">
        <f>AA75</f>
        <v>YTD 6/16</v>
      </c>
      <c r="AB87" s="29" t="s">
        <v>19</v>
      </c>
      <c r="AC87" s="29" t="s">
        <v>20</v>
      </c>
      <c r="AD87" s="29" t="s">
        <v>21</v>
      </c>
      <c r="AE87" s="29" t="s">
        <v>22</v>
      </c>
      <c r="AF87" s="26" t="str">
        <f t="shared" ref="AF87:AJ87" si="255">AF63</f>
        <v>YTD 6/15</v>
      </c>
      <c r="AG87" s="26" t="str">
        <f t="shared" si="255"/>
        <v>Q1 '15</v>
      </c>
      <c r="AH87" s="26" t="str">
        <f t="shared" si="255"/>
        <v>Q2 '15</v>
      </c>
      <c r="AI87" s="26" t="str">
        <f t="shared" si="255"/>
        <v>Q3 '15</v>
      </c>
      <c r="AJ87" s="26" t="str">
        <f t="shared" si="255"/>
        <v>Q4 '15</v>
      </c>
      <c r="AK87" s="30" t="s">
        <v>27</v>
      </c>
      <c r="AL87" s="30" t="s">
        <v>29</v>
      </c>
      <c r="AM87" s="30" t="s">
        <v>30</v>
      </c>
      <c r="AN87" s="30" t="s">
        <v>31</v>
      </c>
      <c r="AO87" s="30" t="s">
        <v>32</v>
      </c>
      <c r="AP87" s="108">
        <v>42736</v>
      </c>
      <c r="AQ87" s="108">
        <v>42767</v>
      </c>
      <c r="AR87" s="108">
        <v>42795</v>
      </c>
      <c r="AS87" s="108">
        <v>42826</v>
      </c>
      <c r="AT87" s="108">
        <v>42856</v>
      </c>
      <c r="AU87" s="108">
        <v>42887</v>
      </c>
      <c r="AV87" s="108">
        <v>42917</v>
      </c>
      <c r="AW87" s="108">
        <v>42948</v>
      </c>
      <c r="AX87" s="108">
        <v>42979</v>
      </c>
      <c r="AY87" s="108">
        <v>43009</v>
      </c>
      <c r="AZ87" s="108">
        <v>43040</v>
      </c>
      <c r="BA87" s="108">
        <v>43070</v>
      </c>
      <c r="BB87" s="29" t="s">
        <v>123</v>
      </c>
      <c r="BC87" s="29" t="s">
        <v>124</v>
      </c>
      <c r="BD87" s="29" t="s">
        <v>125</v>
      </c>
      <c r="BE87" s="29" t="s">
        <v>126</v>
      </c>
      <c r="BF87" s="29" t="str">
        <f>$BF$3</f>
        <v>YTD 6/17</v>
      </c>
      <c r="BG87" s="121">
        <v>42736</v>
      </c>
      <c r="BH87" s="108">
        <v>42767</v>
      </c>
      <c r="BI87" s="108">
        <v>42795</v>
      </c>
      <c r="BJ87" s="108">
        <v>42826</v>
      </c>
      <c r="BK87" s="108">
        <v>42856</v>
      </c>
      <c r="BL87" s="108">
        <v>42887</v>
      </c>
      <c r="BM87" s="108">
        <v>42917</v>
      </c>
      <c r="BN87" s="108">
        <v>42948</v>
      </c>
      <c r="BO87" s="108">
        <v>42979</v>
      </c>
      <c r="BP87" s="108">
        <v>43009</v>
      </c>
      <c r="BQ87" s="108">
        <v>43040</v>
      </c>
      <c r="BR87" s="108">
        <v>43070</v>
      </c>
      <c r="BS87" s="29" t="s">
        <v>127</v>
      </c>
      <c r="BT87" s="29" t="s">
        <v>128</v>
      </c>
      <c r="BU87" s="29" t="s">
        <v>96</v>
      </c>
      <c r="BV87" s="29" t="s">
        <v>129</v>
      </c>
      <c r="BW87" s="112" t="s">
        <v>130</v>
      </c>
    </row>
    <row r="88" spans="1:75" x14ac:dyDescent="0.25">
      <c r="A88" s="20" t="str">
        <f>$B$87&amp;":"&amp;B88</f>
        <v>Recruit:AL</v>
      </c>
      <c r="B88" t="s">
        <v>16</v>
      </c>
      <c r="C88" s="6">
        <v>49</v>
      </c>
      <c r="D88" s="6">
        <v>20</v>
      </c>
      <c r="E88" s="6">
        <v>24</v>
      </c>
      <c r="F88" s="6">
        <v>53</v>
      </c>
      <c r="G88" s="6">
        <v>36</v>
      </c>
      <c r="H88" s="6">
        <v>40</v>
      </c>
      <c r="I88" s="6">
        <v>37</v>
      </c>
      <c r="J88" s="6">
        <v>39</v>
      </c>
      <c r="K88" s="6">
        <v>67</v>
      </c>
      <c r="L88" s="6">
        <v>33</v>
      </c>
      <c r="M88" s="6">
        <v>49</v>
      </c>
      <c r="N88" s="6">
        <v>32</v>
      </c>
      <c r="O88" s="6">
        <v>8</v>
      </c>
      <c r="P88" s="6">
        <v>8</v>
      </c>
      <c r="Q88" s="6">
        <v>31</v>
      </c>
      <c r="R88" s="6">
        <v>57</v>
      </c>
      <c r="S88" s="6">
        <v>91</v>
      </c>
      <c r="T88" s="6">
        <v>136</v>
      </c>
      <c r="U88" s="6">
        <v>81</v>
      </c>
      <c r="V88" s="6">
        <v>84</v>
      </c>
      <c r="W88" s="6">
        <v>151</v>
      </c>
      <c r="X88" s="6">
        <f>[15]Recruit!$K$37</f>
        <v>122</v>
      </c>
      <c r="Y88" s="6">
        <f>[24]Recruit!$K$37</f>
        <v>149</v>
      </c>
      <c r="Z88" s="6">
        <f>[16]Recruit!$K$37</f>
        <v>114</v>
      </c>
      <c r="AA88" s="22">
        <f>SUM(O88:INDEX(O88:Z88,$B$2))</f>
        <v>331</v>
      </c>
      <c r="AB88" s="22">
        <f>SUM(O88:Q88)</f>
        <v>47</v>
      </c>
      <c r="AC88" s="22">
        <f>SUM(R88:T88)</f>
        <v>284</v>
      </c>
      <c r="AD88" s="22">
        <f>SUM(U88:W88)</f>
        <v>316</v>
      </c>
      <c r="AE88" s="22">
        <f>SUM(X88:Z88)</f>
        <v>385</v>
      </c>
      <c r="AF88" s="22">
        <f>SUM(C88                                                               : INDEX(C88:N88,$B$2))</f>
        <v>222</v>
      </c>
      <c r="AG88" s="22">
        <f t="shared" ref="AG88:AG90" si="256">SUM(C88:E88)</f>
        <v>93</v>
      </c>
      <c r="AH88" s="22">
        <f t="shared" ref="AH88:AH90" si="257">SUM(F88:H88)</f>
        <v>129</v>
      </c>
      <c r="AI88" s="22">
        <f t="shared" ref="AI88:AI90" si="258">SUM(I88:K88)</f>
        <v>143</v>
      </c>
      <c r="AJ88" s="22">
        <f t="shared" ref="AJ88:AJ90" si="259">SUM(L88:N88)</f>
        <v>114</v>
      </c>
      <c r="AK88" s="31">
        <f>AA88/AF88-1</f>
        <v>0.49099099099099108</v>
      </c>
      <c r="AL88" s="31">
        <f t="shared" ref="AL88:AN90" si="260">AB88/AG88-1</f>
        <v>-0.4946236559139785</v>
      </c>
      <c r="AM88" s="31">
        <f t="shared" si="260"/>
        <v>1.2015503875968991</v>
      </c>
      <c r="AN88" s="31">
        <f t="shared" si="260"/>
        <v>1.2097902097902096</v>
      </c>
      <c r="AO88" s="31">
        <f>AE88/SUM(L88:INDEX(L88:N88,MOD($B$2,3)))-1</f>
        <v>2.3771929824561404</v>
      </c>
      <c r="AP88" s="18">
        <f>[17]Recruit!$K$37</f>
        <v>39</v>
      </c>
      <c r="AQ88" s="18">
        <f>[18]Recruit!$K$37</f>
        <v>74</v>
      </c>
      <c r="AR88" s="18">
        <f>[19]Recruit!$K$37</f>
        <v>38</v>
      </c>
      <c r="AS88" s="18">
        <f>[20]Recruit!$K$37</f>
        <v>35</v>
      </c>
      <c r="AT88" s="18">
        <f>[21]Recruit!$K$37</f>
        <v>36</v>
      </c>
      <c r="AU88" s="18">
        <f>[22]Recruit!$K$37</f>
        <v>35</v>
      </c>
      <c r="AV88" s="18"/>
      <c r="AW88" s="18"/>
      <c r="AX88" s="18"/>
      <c r="AY88" s="18"/>
      <c r="AZ88" s="18"/>
      <c r="BA88" s="18"/>
      <c r="BB88" s="110">
        <f>SUM(AP88:INDEX(AP88:AR88,IF($B$2&lt;3,$B$2,3)))</f>
        <v>151</v>
      </c>
      <c r="BC88" s="110">
        <f>SUM(AS88:INDEX(AS88:AU88,IF(AND($B$2&gt;3,B86&lt;7),$B$2-3,0)))</f>
        <v>106</v>
      </c>
      <c r="BD88" s="110">
        <f>SUM(AV88:INDEX(AV88:AX88,IF(AND($B$2&gt;6,$B$2&lt;10),$B$2-6,0)))</f>
        <v>0</v>
      </c>
      <c r="BE88" s="110">
        <f>SUM(AY88:INDEX(AY88:BA88,IF($B$2&gt;9,$B$2-9,0)))</f>
        <v>0</v>
      </c>
      <c r="BF88" s="110">
        <f>SUM($AP88:INDEX(AP88:BA88,$B$2))</f>
        <v>257</v>
      </c>
      <c r="BG88" s="122">
        <f t="shared" ref="BG88:BR90" si="261">AP88/O88</f>
        <v>4.875</v>
      </c>
      <c r="BH88" s="111">
        <f t="shared" si="261"/>
        <v>9.25</v>
      </c>
      <c r="BI88" s="111">
        <f t="shared" si="261"/>
        <v>1.2258064516129032</v>
      </c>
      <c r="BJ88" s="111">
        <f t="shared" si="261"/>
        <v>0.61403508771929827</v>
      </c>
      <c r="BK88" s="111">
        <f t="shared" si="261"/>
        <v>0.39560439560439559</v>
      </c>
      <c r="BL88" s="111">
        <f t="shared" si="261"/>
        <v>0.25735294117647056</v>
      </c>
      <c r="BM88" s="111">
        <f t="shared" si="261"/>
        <v>0</v>
      </c>
      <c r="BN88" s="111">
        <f t="shared" si="261"/>
        <v>0</v>
      </c>
      <c r="BO88" s="111">
        <f t="shared" si="261"/>
        <v>0</v>
      </c>
      <c r="BP88" s="111">
        <f t="shared" si="261"/>
        <v>0</v>
      </c>
      <c r="BQ88" s="111">
        <f t="shared" si="261"/>
        <v>0</v>
      </c>
      <c r="BR88" s="111">
        <f t="shared" si="261"/>
        <v>0</v>
      </c>
      <c r="BS88" s="111">
        <f>BB88/SUM(O88:INDEX(O88:Q88,IF($B$2&lt;3,$B$2,3)))</f>
        <v>3.2127659574468086</v>
      </c>
      <c r="BT88" s="111">
        <f>BC88/SUM(R88:INDEX(R88:T88,$C$2))</f>
        <v>0.37323943661971831</v>
      </c>
      <c r="BU88" s="111">
        <f t="shared" ref="BU88:BV90" si="262">BD88/AD88</f>
        <v>0</v>
      </c>
      <c r="BV88" s="111">
        <f t="shared" si="262"/>
        <v>0</v>
      </c>
      <c r="BW88" s="111">
        <f t="shared" ref="BW88:BW90" si="263">BF88/AA88</f>
        <v>0.77643504531722052</v>
      </c>
    </row>
    <row r="89" spans="1:75" x14ac:dyDescent="0.25">
      <c r="A89" s="20" t="str">
        <f>$B$87&amp;":"&amp;B89</f>
        <v>Recruit:AG</v>
      </c>
      <c r="B89" t="s">
        <v>17</v>
      </c>
      <c r="C89" s="6">
        <v>175</v>
      </c>
      <c r="D89" s="6">
        <v>126</v>
      </c>
      <c r="E89" s="6">
        <v>208</v>
      </c>
      <c r="F89" s="6">
        <v>230</v>
      </c>
      <c r="G89" s="6">
        <v>217</v>
      </c>
      <c r="H89" s="6">
        <v>209</v>
      </c>
      <c r="I89" s="6">
        <v>240</v>
      </c>
      <c r="J89" s="6">
        <v>225</v>
      </c>
      <c r="K89" s="6">
        <v>283</v>
      </c>
      <c r="L89" s="6">
        <v>246</v>
      </c>
      <c r="M89" s="6">
        <v>447</v>
      </c>
      <c r="N89" s="6">
        <v>318</v>
      </c>
      <c r="O89" s="6">
        <v>126</v>
      </c>
      <c r="P89" s="6">
        <v>116</v>
      </c>
      <c r="Q89" s="6">
        <v>333</v>
      </c>
      <c r="R89" s="6">
        <v>282</v>
      </c>
      <c r="S89" s="6">
        <v>445</v>
      </c>
      <c r="T89" s="6">
        <v>849</v>
      </c>
      <c r="U89" s="6">
        <v>602</v>
      </c>
      <c r="V89" s="6">
        <v>738</v>
      </c>
      <c r="W89" s="6">
        <v>794</v>
      </c>
      <c r="X89" s="6">
        <f>[15]Recruit!$J$37</f>
        <v>761</v>
      </c>
      <c r="Y89" s="6">
        <f>[24]Recruit!$J$37</f>
        <v>793</v>
      </c>
      <c r="Z89" s="6">
        <f>[16]Recruit!$J$37</f>
        <v>1010</v>
      </c>
      <c r="AA89" s="22">
        <f>SUM(O89:INDEX(O89:Z89,$B$2))</f>
        <v>2151</v>
      </c>
      <c r="AB89" s="22">
        <f>SUM(O89:Q89)</f>
        <v>575</v>
      </c>
      <c r="AC89" s="22">
        <f>SUM(R89:T89)</f>
        <v>1576</v>
      </c>
      <c r="AD89" s="22">
        <f>SUM(U89:W89)</f>
        <v>2134</v>
      </c>
      <c r="AE89" s="22">
        <f>SUM(X89:Z89)</f>
        <v>2564</v>
      </c>
      <c r="AF89" s="22">
        <f>SUM(C89                                                               : INDEX(C89:N89,$B$2))</f>
        <v>1165</v>
      </c>
      <c r="AG89" s="22">
        <f t="shared" si="256"/>
        <v>509</v>
      </c>
      <c r="AH89" s="22">
        <f t="shared" si="257"/>
        <v>656</v>
      </c>
      <c r="AI89" s="22">
        <f t="shared" si="258"/>
        <v>748</v>
      </c>
      <c r="AJ89" s="22">
        <f t="shared" si="259"/>
        <v>1011</v>
      </c>
      <c r="AK89" s="31">
        <f t="shared" ref="AK89:AK90" si="264">AA89/AF89-1</f>
        <v>0.84635193133047215</v>
      </c>
      <c r="AL89" s="31">
        <f t="shared" si="260"/>
        <v>0.12966601178781922</v>
      </c>
      <c r="AM89" s="31">
        <f t="shared" si="260"/>
        <v>1.4024390243902438</v>
      </c>
      <c r="AN89" s="31">
        <f t="shared" si="260"/>
        <v>1.8529411764705883</v>
      </c>
      <c r="AO89" s="31">
        <f>AE89/SUM(L89:INDEX(L89:N89,MOD($B$2,3)))-1</f>
        <v>1.5361028684470819</v>
      </c>
      <c r="AP89" s="18">
        <f>[17]Recruit!$J$37</f>
        <v>281</v>
      </c>
      <c r="AQ89" s="18">
        <f>[18]Recruit!$J$37</f>
        <v>597</v>
      </c>
      <c r="AR89" s="18">
        <f>[19]Recruit!$J$37</f>
        <v>823</v>
      </c>
      <c r="AS89" s="18">
        <f>[20]Recruit!$J$37</f>
        <v>633</v>
      </c>
      <c r="AT89" s="18">
        <f>[21]Recruit!$J$37</f>
        <v>565</v>
      </c>
      <c r="AU89" s="18">
        <f>[22]Recruit!$J$37</f>
        <v>1292</v>
      </c>
      <c r="AV89" s="18"/>
      <c r="AW89" s="18"/>
      <c r="AX89" s="18"/>
      <c r="AY89" s="18"/>
      <c r="AZ89" s="18"/>
      <c r="BA89" s="18"/>
      <c r="BB89" s="110">
        <f>SUM(AP89:INDEX(AP89:AR89,IF($B$2&lt;3,$B$2,3)))</f>
        <v>1701</v>
      </c>
      <c r="BC89" s="110">
        <f>SUM(AS89:INDEX(AS89:AU89,IF(AND($B$2&gt;3,B87&lt;7),$B$2-3,0)))</f>
        <v>2490</v>
      </c>
      <c r="BD89" s="110">
        <f>SUM(AV89:INDEX(AV89:AX89,IF(AND($B$2&gt;6,$B$2&lt;10),$B$2-6,0)))</f>
        <v>0</v>
      </c>
      <c r="BE89" s="110">
        <f>SUM(AY89:INDEX(AY89:BA89,IF($B$2&gt;9,$B$2-9,0)))</f>
        <v>0</v>
      </c>
      <c r="BF89" s="110">
        <f>SUM($AP89:INDEX(AP89:BA89,$B$2))</f>
        <v>4191</v>
      </c>
      <c r="BG89" s="122">
        <f t="shared" si="261"/>
        <v>2.2301587301587302</v>
      </c>
      <c r="BH89" s="111">
        <f t="shared" si="261"/>
        <v>5.1465517241379306</v>
      </c>
      <c r="BI89" s="111">
        <f t="shared" si="261"/>
        <v>2.4714714714714714</v>
      </c>
      <c r="BJ89" s="111">
        <f t="shared" si="261"/>
        <v>2.2446808510638299</v>
      </c>
      <c r="BK89" s="111">
        <f t="shared" si="261"/>
        <v>1.2696629213483146</v>
      </c>
      <c r="BL89" s="111">
        <f t="shared" si="261"/>
        <v>1.5217903415783274</v>
      </c>
      <c r="BM89" s="111">
        <f t="shared" si="261"/>
        <v>0</v>
      </c>
      <c r="BN89" s="111">
        <f t="shared" si="261"/>
        <v>0</v>
      </c>
      <c r="BO89" s="111">
        <f t="shared" si="261"/>
        <v>0</v>
      </c>
      <c r="BP89" s="111">
        <f t="shared" si="261"/>
        <v>0</v>
      </c>
      <c r="BQ89" s="111">
        <f t="shared" si="261"/>
        <v>0</v>
      </c>
      <c r="BR89" s="111">
        <f t="shared" si="261"/>
        <v>0</v>
      </c>
      <c r="BS89" s="111">
        <f>BB89/SUM(O89:INDEX(O89:Q89,IF($B$2&lt;3,$B$2,3)))</f>
        <v>2.9582608695652173</v>
      </c>
      <c r="BT89" s="111">
        <f>BC89/SUM(R89:INDEX(R89:T89,$C$2))</f>
        <v>1.5799492385786802</v>
      </c>
      <c r="BU89" s="111">
        <f t="shared" si="262"/>
        <v>0</v>
      </c>
      <c r="BV89" s="111">
        <f t="shared" si="262"/>
        <v>0</v>
      </c>
      <c r="BW89" s="111">
        <f t="shared" si="263"/>
        <v>1.9483960948396095</v>
      </c>
    </row>
    <row r="90" spans="1:75" x14ac:dyDescent="0.25">
      <c r="C90" s="7">
        <f>SUM(C88:C89)</f>
        <v>224</v>
      </c>
      <c r="D90" s="7">
        <f t="shared" ref="D90:Z90" si="265">SUM(D88:D89)</f>
        <v>146</v>
      </c>
      <c r="E90" s="7">
        <f t="shared" si="265"/>
        <v>232</v>
      </c>
      <c r="F90" s="7">
        <f t="shared" si="265"/>
        <v>283</v>
      </c>
      <c r="G90" s="7">
        <f t="shared" si="265"/>
        <v>253</v>
      </c>
      <c r="H90" s="7">
        <f t="shared" si="265"/>
        <v>249</v>
      </c>
      <c r="I90" s="7">
        <f t="shared" si="265"/>
        <v>277</v>
      </c>
      <c r="J90" s="7">
        <f t="shared" si="265"/>
        <v>264</v>
      </c>
      <c r="K90" s="7">
        <f t="shared" si="265"/>
        <v>350</v>
      </c>
      <c r="L90" s="7">
        <f t="shared" si="265"/>
        <v>279</v>
      </c>
      <c r="M90" s="7">
        <f t="shared" si="265"/>
        <v>496</v>
      </c>
      <c r="N90" s="7">
        <f t="shared" si="265"/>
        <v>350</v>
      </c>
      <c r="O90" s="7">
        <f t="shared" si="265"/>
        <v>134</v>
      </c>
      <c r="P90" s="7">
        <f t="shared" si="265"/>
        <v>124</v>
      </c>
      <c r="Q90" s="7">
        <f t="shared" si="265"/>
        <v>364</v>
      </c>
      <c r="R90" s="7">
        <f t="shared" si="265"/>
        <v>339</v>
      </c>
      <c r="S90" s="7">
        <f t="shared" si="265"/>
        <v>536</v>
      </c>
      <c r="T90" s="7">
        <f t="shared" si="265"/>
        <v>985</v>
      </c>
      <c r="U90" s="7">
        <f t="shared" si="265"/>
        <v>683</v>
      </c>
      <c r="V90" s="7">
        <f t="shared" si="265"/>
        <v>822</v>
      </c>
      <c r="W90" s="7">
        <f t="shared" si="265"/>
        <v>945</v>
      </c>
      <c r="X90" s="7">
        <f t="shared" si="265"/>
        <v>883</v>
      </c>
      <c r="Y90" s="7">
        <f t="shared" si="265"/>
        <v>942</v>
      </c>
      <c r="Z90" s="7">
        <f t="shared" si="265"/>
        <v>1124</v>
      </c>
      <c r="AA90" s="7">
        <f>SUM(O90:INDEX(O90:Z90,$B$2))</f>
        <v>2482</v>
      </c>
      <c r="AB90" s="7">
        <f t="shared" ref="AB90:AE90" si="266">SUM(AB88:AB89)</f>
        <v>622</v>
      </c>
      <c r="AC90" s="7">
        <f t="shared" si="266"/>
        <v>1860</v>
      </c>
      <c r="AD90" s="7">
        <f t="shared" si="266"/>
        <v>2450</v>
      </c>
      <c r="AE90" s="7">
        <f t="shared" si="266"/>
        <v>2949</v>
      </c>
      <c r="AF90" s="7">
        <f>SUM(C90                                                               : INDEX(C90:N90,$B$2))</f>
        <v>1387</v>
      </c>
      <c r="AG90" s="7">
        <f t="shared" si="256"/>
        <v>602</v>
      </c>
      <c r="AH90" s="7">
        <f t="shared" si="257"/>
        <v>785</v>
      </c>
      <c r="AI90" s="7">
        <f t="shared" si="258"/>
        <v>891</v>
      </c>
      <c r="AJ90" s="7">
        <f t="shared" si="259"/>
        <v>1125</v>
      </c>
      <c r="AK90" s="32">
        <f t="shared" si="264"/>
        <v>0.78947368421052633</v>
      </c>
      <c r="AL90" s="32">
        <f t="shared" si="260"/>
        <v>3.3222591362126241E-2</v>
      </c>
      <c r="AM90" s="32">
        <f t="shared" si="260"/>
        <v>1.3694267515923566</v>
      </c>
      <c r="AN90" s="32">
        <f t="shared" si="260"/>
        <v>1.7497194163860832</v>
      </c>
      <c r="AO90" s="32">
        <f>AE90/SUM(L90:INDEX(L90:N90,MOD($B$2,3)))-1</f>
        <v>1.6213333333333333</v>
      </c>
      <c r="AP90" s="7">
        <f t="shared" ref="AP90:AS90" si="267">SUM(AP88:AP89)</f>
        <v>320</v>
      </c>
      <c r="AQ90" s="7">
        <f t="shared" si="267"/>
        <v>671</v>
      </c>
      <c r="AR90" s="7">
        <f t="shared" si="267"/>
        <v>861</v>
      </c>
      <c r="AS90" s="7">
        <f t="shared" si="267"/>
        <v>668</v>
      </c>
      <c r="AT90" s="7">
        <f t="shared" ref="AT90:AU90" si="268">SUM(AT88:AT89)</f>
        <v>601</v>
      </c>
      <c r="AU90" s="7">
        <f t="shared" si="268"/>
        <v>1327</v>
      </c>
      <c r="AV90" s="18"/>
      <c r="AW90" s="18"/>
      <c r="AX90" s="18"/>
      <c r="AY90" s="18"/>
      <c r="AZ90" s="18"/>
      <c r="BA90" s="18"/>
      <c r="BB90" s="116">
        <f>SUM(AP90:INDEX(AP90:AR90,IF($B$2&lt;3,$B$2,3)))</f>
        <v>1852</v>
      </c>
      <c r="BC90" s="116">
        <f>SUM(AS90:INDEX(AS90:AU90,IF(AND($B$2&gt;3,B88&lt;7),$B$2-3,0)))</f>
        <v>2596</v>
      </c>
      <c r="BD90" s="116">
        <f>SUM(AV90:INDEX(AV90:AX90,IF(AND($B$2&gt;6,$B$2&lt;10),$B$2-6,0)))</f>
        <v>0</v>
      </c>
      <c r="BE90" s="116">
        <f>SUM(AY90:INDEX(AY90:BA90,IF($B$2&gt;9,$B$2-9,0)))</f>
        <v>0</v>
      </c>
      <c r="BF90" s="116">
        <f>SUM($AP90:INDEX(AP90:BA90,$B$2))</f>
        <v>4448</v>
      </c>
      <c r="BG90" s="123">
        <f t="shared" si="261"/>
        <v>2.3880597014925371</v>
      </c>
      <c r="BH90" s="118">
        <f t="shared" si="261"/>
        <v>5.411290322580645</v>
      </c>
      <c r="BI90" s="118">
        <f t="shared" si="261"/>
        <v>2.3653846153846154</v>
      </c>
      <c r="BJ90" s="118">
        <f t="shared" si="261"/>
        <v>1.9705014749262537</v>
      </c>
      <c r="BK90" s="118">
        <f t="shared" si="261"/>
        <v>1.1212686567164178</v>
      </c>
      <c r="BL90" s="118">
        <f t="shared" si="261"/>
        <v>1.3472081218274112</v>
      </c>
      <c r="BM90" s="118">
        <f t="shared" si="261"/>
        <v>0</v>
      </c>
      <c r="BN90" s="118">
        <f t="shared" si="261"/>
        <v>0</v>
      </c>
      <c r="BO90" s="118">
        <f t="shared" si="261"/>
        <v>0</v>
      </c>
      <c r="BP90" s="118">
        <f t="shared" si="261"/>
        <v>0</v>
      </c>
      <c r="BQ90" s="118">
        <f t="shared" si="261"/>
        <v>0</v>
      </c>
      <c r="BR90" s="118">
        <f t="shared" si="261"/>
        <v>0</v>
      </c>
      <c r="BS90" s="118">
        <f>BB90/SUM(O90:INDEX(O90:Q90,IF($B$2&lt;3,$B$2,3)))</f>
        <v>2.977491961414791</v>
      </c>
      <c r="BT90" s="118">
        <f>BC90/SUM(R90:INDEX(R90:T90,$C$2))</f>
        <v>1.3956989247311828</v>
      </c>
      <c r="BU90" s="118">
        <f t="shared" si="262"/>
        <v>0</v>
      </c>
      <c r="BV90" s="118">
        <f t="shared" si="262"/>
        <v>0</v>
      </c>
      <c r="BW90" s="118">
        <f t="shared" si="263"/>
        <v>1.7921031426269138</v>
      </c>
    </row>
    <row r="91" spans="1:75" x14ac:dyDescent="0.25"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24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</row>
    <row r="92" spans="1:75" x14ac:dyDescent="0.25"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24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</row>
    <row r="93" spans="1:75" x14ac:dyDescent="0.25">
      <c r="B93" s="24">
        <f>'Full Agency'!A93</f>
        <v>0</v>
      </c>
      <c r="AK93" s="190" t="s">
        <v>28</v>
      </c>
      <c r="AL93" s="190"/>
      <c r="AM93" s="190"/>
      <c r="AN93" s="190"/>
      <c r="AO93" s="190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24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</row>
    <row r="94" spans="1:75" s="19" customFormat="1" x14ac:dyDescent="0.25">
      <c r="B94" s="2" t="s">
        <v>33</v>
      </c>
      <c r="C94" s="3">
        <v>42005</v>
      </c>
      <c r="D94" s="3">
        <v>42036</v>
      </c>
      <c r="E94" s="3">
        <v>42064</v>
      </c>
      <c r="F94" s="3">
        <v>42095</v>
      </c>
      <c r="G94" s="3">
        <v>42125</v>
      </c>
      <c r="H94" s="3">
        <v>42156</v>
      </c>
      <c r="I94" s="3">
        <v>42186</v>
      </c>
      <c r="J94" s="3">
        <v>42217</v>
      </c>
      <c r="K94" s="3">
        <v>42248</v>
      </c>
      <c r="L94" s="3">
        <v>42278</v>
      </c>
      <c r="M94" s="3">
        <v>42309</v>
      </c>
      <c r="N94" s="3">
        <v>42339</v>
      </c>
      <c r="O94" s="3">
        <v>42370</v>
      </c>
      <c r="P94" s="3">
        <v>42401</v>
      </c>
      <c r="Q94" s="3">
        <v>42430</v>
      </c>
      <c r="R94" s="3">
        <v>42461</v>
      </c>
      <c r="S94" s="3">
        <v>42491</v>
      </c>
      <c r="T94" s="3">
        <v>42522</v>
      </c>
      <c r="U94" s="3">
        <v>42552</v>
      </c>
      <c r="V94" s="3">
        <v>42583</v>
      </c>
      <c r="W94" s="3">
        <v>42614</v>
      </c>
      <c r="X94" s="3">
        <v>42644</v>
      </c>
      <c r="Y94" s="3">
        <v>42675</v>
      </c>
      <c r="Z94" s="3">
        <v>42705</v>
      </c>
      <c r="AA94" s="29" t="str">
        <f>$AA$87</f>
        <v>YTD 6/16</v>
      </c>
      <c r="AB94" s="29" t="s">
        <v>19</v>
      </c>
      <c r="AC94" s="29" t="s">
        <v>20</v>
      </c>
      <c r="AD94" s="29" t="s">
        <v>21</v>
      </c>
      <c r="AE94" s="29" t="s">
        <v>22</v>
      </c>
      <c r="AF94" s="26" t="str">
        <f>"YTD " &amp; B93 &amp;"/15"</f>
        <v>YTD 0/15</v>
      </c>
      <c r="AG94" s="26" t="s">
        <v>23</v>
      </c>
      <c r="AH94" s="26" t="s">
        <v>24</v>
      </c>
      <c r="AI94" s="26" t="s">
        <v>25</v>
      </c>
      <c r="AJ94" s="26" t="s">
        <v>26</v>
      </c>
      <c r="AK94" s="30" t="s">
        <v>27</v>
      </c>
      <c r="AL94" s="30" t="s">
        <v>29</v>
      </c>
      <c r="AM94" s="30" t="s">
        <v>30</v>
      </c>
      <c r="AN94" s="30" t="s">
        <v>31</v>
      </c>
      <c r="AO94" s="30" t="s">
        <v>32</v>
      </c>
      <c r="AP94" s="108">
        <v>42736</v>
      </c>
      <c r="AQ94" s="108">
        <v>42767</v>
      </c>
      <c r="AR94" s="108">
        <v>42795</v>
      </c>
      <c r="AS94" s="108">
        <v>42826</v>
      </c>
      <c r="AT94" s="108">
        <v>42856</v>
      </c>
      <c r="AU94" s="108">
        <v>42887</v>
      </c>
      <c r="AV94" s="108">
        <v>42917</v>
      </c>
      <c r="AW94" s="108">
        <v>42948</v>
      </c>
      <c r="AX94" s="108">
        <v>42979</v>
      </c>
      <c r="AY94" s="108">
        <v>43009</v>
      </c>
      <c r="AZ94" s="108">
        <v>43040</v>
      </c>
      <c r="BA94" s="108">
        <v>43070</v>
      </c>
      <c r="BB94" s="29" t="s">
        <v>123</v>
      </c>
      <c r="BC94" s="29" t="s">
        <v>124</v>
      </c>
      <c r="BD94" s="29" t="s">
        <v>125</v>
      </c>
      <c r="BE94" s="29" t="s">
        <v>126</v>
      </c>
      <c r="BF94" s="29" t="str">
        <f>$BF$3</f>
        <v>YTD 6/17</v>
      </c>
      <c r="BG94" s="121">
        <v>42736</v>
      </c>
      <c r="BH94" s="108">
        <v>42767</v>
      </c>
      <c r="BI94" s="108">
        <v>42795</v>
      </c>
      <c r="BJ94" s="108">
        <v>42826</v>
      </c>
      <c r="BK94" s="108">
        <v>42856</v>
      </c>
      <c r="BL94" s="108">
        <v>42887</v>
      </c>
      <c r="BM94" s="108">
        <v>42917</v>
      </c>
      <c r="BN94" s="108">
        <v>42948</v>
      </c>
      <c r="BO94" s="108">
        <v>42979</v>
      </c>
      <c r="BP94" s="108">
        <v>43009</v>
      </c>
      <c r="BQ94" s="108">
        <v>43040</v>
      </c>
      <c r="BR94" s="108">
        <v>43070</v>
      </c>
      <c r="BS94" s="29" t="s">
        <v>127</v>
      </c>
      <c r="BT94" s="29" t="s">
        <v>128</v>
      </c>
      <c r="BU94" s="29" t="s">
        <v>96</v>
      </c>
      <c r="BV94" s="29" t="s">
        <v>129</v>
      </c>
      <c r="BW94" s="112" t="s">
        <v>130</v>
      </c>
    </row>
    <row r="95" spans="1:75" x14ac:dyDescent="0.25">
      <c r="A95" s="20" t="str">
        <f>$B$94&amp;":"&amp;B95</f>
        <v>FYP:MDRT</v>
      </c>
      <c r="B95" t="s">
        <v>4</v>
      </c>
      <c r="C95" s="14">
        <f>[25]Sheet2!L6</f>
        <v>673.03800000000001</v>
      </c>
      <c r="D95" s="14">
        <f>[25]Sheet2!M6</f>
        <v>225.52699999999999</v>
      </c>
      <c r="E95" s="14">
        <f>[25]Sheet2!N6</f>
        <v>1937.2429999999999</v>
      </c>
      <c r="F95" s="14">
        <f>[25]Sheet2!O6</f>
        <v>827.22</v>
      </c>
      <c r="G95" s="14">
        <f>[25]Sheet2!P6</f>
        <v>599.57299999999998</v>
      </c>
      <c r="H95" s="14">
        <f>[25]Sheet2!Q6</f>
        <v>523.68200000000002</v>
      </c>
      <c r="I95" s="14">
        <f>[25]Sheet2!R6</f>
        <v>2684.6819999999998</v>
      </c>
      <c r="J95" s="14">
        <f>[25]Sheet2!S6</f>
        <v>508.12900000000002</v>
      </c>
      <c r="K95" s="14">
        <f>[25]Sheet2!T6</f>
        <v>1326.2429999999999</v>
      </c>
      <c r="L95" s="14">
        <f>[25]Sheet2!U6</f>
        <v>695.10699999999997</v>
      </c>
      <c r="M95" s="14">
        <f>[25]Sheet2!V6</f>
        <v>1316.827</v>
      </c>
      <c r="N95" s="14">
        <f>[25]Sheet2!W6</f>
        <v>3204.8004999999998</v>
      </c>
      <c r="O95" s="14">
        <f>[25]Sheet2!X6</f>
        <v>755.13900000000001</v>
      </c>
      <c r="P95" s="14">
        <f>[25]Sheet2!Y6</f>
        <v>363.15600000000001</v>
      </c>
      <c r="Q95" s="14">
        <f>[25]Sheet2!Z6</f>
        <v>774.62699999999995</v>
      </c>
      <c r="R95" s="14">
        <f>[25]Sheet2!AA6</f>
        <v>1055.442</v>
      </c>
      <c r="S95" s="14">
        <f>[25]Sheet2!AB6</f>
        <v>1161.5550000000001</v>
      </c>
      <c r="T95">
        <f>[25]Sheet2!AC6</f>
        <v>1331.558</v>
      </c>
      <c r="U95" s="6">
        <v>1003.611</v>
      </c>
      <c r="V95">
        <v>713.76</v>
      </c>
      <c r="W95">
        <v>1135.3869999999999</v>
      </c>
      <c r="X95" s="6">
        <f>[15]APE!K27</f>
        <v>537.09</v>
      </c>
      <c r="Y95" s="6">
        <f>[24]APE!K27</f>
        <v>492.32600000000002</v>
      </c>
      <c r="Z95" s="6">
        <f>[16]APE!K27</f>
        <v>1699.1655000000001</v>
      </c>
      <c r="AA95" s="22">
        <f>SUM(O95:INDEX(O95:Z95,$B$2))</f>
        <v>5441.4769999999999</v>
      </c>
      <c r="AB95" s="22">
        <f>SUM(O95:Q95)</f>
        <v>1892.922</v>
      </c>
      <c r="AC95" s="22">
        <f>SUM(R95:T95)</f>
        <v>3548.5550000000003</v>
      </c>
      <c r="AD95" s="22">
        <f>SUM(U95:W95)</f>
        <v>2852.7579999999998</v>
      </c>
      <c r="AE95" s="22">
        <f>SUM(X95:Z95)</f>
        <v>2728.5815000000002</v>
      </c>
      <c r="AF95" s="22">
        <f>SUM(C95                                                               : INDEX(C95:N95,$B$2))</f>
        <v>4786.2830000000004</v>
      </c>
      <c r="AG95" s="22">
        <f>SUM(C95:E95)</f>
        <v>2835.808</v>
      </c>
      <c r="AH95" s="22">
        <f>SUM(F95:H95)</f>
        <v>1950.4750000000001</v>
      </c>
      <c r="AI95" s="22">
        <f>SUM(I95:K95)</f>
        <v>4519.0540000000001</v>
      </c>
      <c r="AJ95" s="22">
        <f>SUM(L95:N95)</f>
        <v>5216.7344999999996</v>
      </c>
      <c r="AK95" s="31">
        <f>AA95/AF95-1</f>
        <v>0.13688994152665002</v>
      </c>
      <c r="AL95" s="31">
        <f t="shared" ref="AL95:AL103" si="269">AB95/AG95-1</f>
        <v>-0.33249289091504075</v>
      </c>
      <c r="AM95" s="31">
        <f t="shared" ref="AM95:AM103" si="270">AC95/AH95-1</f>
        <v>0.81932862507850657</v>
      </c>
      <c r="AN95" s="31">
        <f t="shared" ref="AN95:AN103" si="271">AD95/AI95-1</f>
        <v>-0.3687267290897609</v>
      </c>
      <c r="AO95" s="31">
        <f t="shared" ref="AO95:AO103" si="272">AE95/AJ95-1</f>
        <v>-0.47695603446945589</v>
      </c>
      <c r="AP95" s="22">
        <f>[17]APE!K27</f>
        <v>1687.2940000000001</v>
      </c>
      <c r="AQ95" s="22">
        <f>[18]APE!K27</f>
        <v>2150.1574999999998</v>
      </c>
      <c r="AR95" s="22">
        <f>[19]APE!K27</f>
        <v>2114.09</v>
      </c>
      <c r="AS95" s="22">
        <f>[20]APE!K28</f>
        <v>2062.384</v>
      </c>
      <c r="AT95" s="22">
        <f>[21]APE!K28</f>
        <v>2393.8200000000002</v>
      </c>
      <c r="AU95" s="22">
        <f>[22]APE!K28</f>
        <v>1886.73</v>
      </c>
      <c r="AV95" s="18"/>
      <c r="AW95" s="18"/>
      <c r="AX95" s="18"/>
      <c r="AY95" s="18"/>
      <c r="AZ95" s="18"/>
      <c r="BA95" s="18"/>
      <c r="BB95" s="110">
        <f>SUM(AP95:INDEX(AP95:AR95,IF($B$2&lt;3,$B$2,3)))</f>
        <v>5951.5415000000003</v>
      </c>
      <c r="BC95" s="110">
        <f>SUM(AS95:INDEX(AS95:AU95,IF(AND($B$2&gt;3,$B$2&lt;7),$B$2-3,0)))</f>
        <v>6342.9339999999993</v>
      </c>
      <c r="BD95" s="110">
        <f>SUM(AV95:INDEX(AV95:AX95,IF(AND($B$2&gt;6,$B$2&lt;10),$B$2-6,0)))</f>
        <v>0</v>
      </c>
      <c r="BE95" s="110">
        <f>SUM(AY95:INDEX(AY95:BA95,IF($B$2&gt;9,$B$2-9,0)))</f>
        <v>0</v>
      </c>
      <c r="BF95" s="110">
        <f>SUM($AP95:INDEX(AP95:BA95,$B$2))</f>
        <v>12294.4755</v>
      </c>
      <c r="BG95" s="125">
        <f>AP95/O95</f>
        <v>2.2344151209247571</v>
      </c>
      <c r="BH95" s="111">
        <f t="shared" ref="BH95:BR103" si="273">AQ95/P95</f>
        <v>5.9207544416173761</v>
      </c>
      <c r="BI95" s="111">
        <f t="shared" si="273"/>
        <v>2.7291715883902836</v>
      </c>
      <c r="BJ95" s="111">
        <f t="shared" si="273"/>
        <v>1.9540476880776017</v>
      </c>
      <c r="BK95" s="111">
        <f t="shared" si="273"/>
        <v>2.0608752921729923</v>
      </c>
      <c r="BL95" s="111">
        <f t="shared" si="273"/>
        <v>1.4169341478178195</v>
      </c>
      <c r="BM95" s="111">
        <f t="shared" si="273"/>
        <v>0</v>
      </c>
      <c r="BN95" s="111">
        <f t="shared" si="273"/>
        <v>0</v>
      </c>
      <c r="BO95" s="111">
        <f t="shared" si="273"/>
        <v>0</v>
      </c>
      <c r="BP95" s="111">
        <f t="shared" si="273"/>
        <v>0</v>
      </c>
      <c r="BQ95" s="111">
        <f t="shared" si="273"/>
        <v>0</v>
      </c>
      <c r="BR95" s="111">
        <f t="shared" si="273"/>
        <v>0</v>
      </c>
      <c r="BS95" s="111">
        <f>BB95/SUM(O95:INDEX(O95:Q95,IF($B$2&lt;3,$B$2,3)))</f>
        <v>3.1441028737581371</v>
      </c>
      <c r="BT95" s="111">
        <f>BC95/SUM(R95:INDEX(R95:T95,$C$2))</f>
        <v>1.7874695474636855</v>
      </c>
      <c r="BU95" s="111">
        <f t="shared" ref="BU95:BV103" si="274">BD95/AD95</f>
        <v>0</v>
      </c>
      <c r="BV95" s="111">
        <f t="shared" si="274"/>
        <v>0</v>
      </c>
      <c r="BW95" s="111">
        <f>BF95/AA95</f>
        <v>2.2594004348451717</v>
      </c>
    </row>
    <row r="96" spans="1:75" x14ac:dyDescent="0.25">
      <c r="A96" s="20" t="str">
        <f t="shared" ref="A96:A103" si="275">$B$94&amp;":"&amp;B96</f>
        <v>FYP:Rookie in month</v>
      </c>
      <c r="B96" t="s">
        <v>5</v>
      </c>
      <c r="C96" s="14">
        <f>[25]Sheet2!L7</f>
        <v>1367.6179999999999</v>
      </c>
      <c r="D96" s="14">
        <f>[25]Sheet2!M7</f>
        <v>740.48900000000003</v>
      </c>
      <c r="E96" s="14">
        <f>[25]Sheet2!N7</f>
        <v>1374.5329999999999</v>
      </c>
      <c r="F96" s="14">
        <f>[25]Sheet2!O7</f>
        <v>2474.6950000000002</v>
      </c>
      <c r="G96" s="14">
        <f>[25]Sheet2!P7</f>
        <v>1744.1355000000001</v>
      </c>
      <c r="H96" s="14">
        <f>[25]Sheet2!Q7</f>
        <v>1637.4580000000001</v>
      </c>
      <c r="I96" s="14">
        <f>[25]Sheet2!R7</f>
        <v>2592.8339999999998</v>
      </c>
      <c r="J96" s="14">
        <f>[25]Sheet2!S7</f>
        <v>1504.8530000000001</v>
      </c>
      <c r="K96" s="14">
        <f>[25]Sheet2!T7</f>
        <v>4215.3289999999997</v>
      </c>
      <c r="L96" s="14">
        <f>[25]Sheet2!U7</f>
        <v>2258.0909999999999</v>
      </c>
      <c r="M96" s="14">
        <f>[25]Sheet2!V7</f>
        <v>5982.0250000000296</v>
      </c>
      <c r="N96" s="14">
        <f>[25]Sheet2!W7</f>
        <v>3170.7759999999998</v>
      </c>
      <c r="O96" s="14">
        <f>[25]Sheet2!X7</f>
        <v>1044.7270000000001</v>
      </c>
      <c r="P96" s="14">
        <f>[25]Sheet2!Y7</f>
        <v>594.255</v>
      </c>
      <c r="Q96" s="14">
        <f>[25]Sheet2!Z7</f>
        <v>4405.8109999999997</v>
      </c>
      <c r="R96" s="14">
        <f>[25]Sheet2!AA7</f>
        <v>5134.652</v>
      </c>
      <c r="S96" s="14">
        <f>[25]Sheet2!AB7</f>
        <v>4380.3810000000003</v>
      </c>
      <c r="T96">
        <f>[25]Sheet2!AC7</f>
        <v>9662.9010000000708</v>
      </c>
      <c r="U96" s="6">
        <v>4697.0860000000102</v>
      </c>
      <c r="V96">
        <v>5519.8030000000099</v>
      </c>
      <c r="W96">
        <v>9452.6365000000496</v>
      </c>
      <c r="X96" s="6">
        <f>[15]APE!K28</f>
        <v>6514.1230000000196</v>
      </c>
      <c r="Y96" s="6">
        <f>[24]APE!K28</f>
        <v>7541.33900000005</v>
      </c>
      <c r="Z96" s="6">
        <f>[16]APE!K28</f>
        <v>15026.5985000001</v>
      </c>
      <c r="AA96" s="22">
        <f>SUM(O96:INDEX(O96:Z96,$B$2))</f>
        <v>25222.727000000072</v>
      </c>
      <c r="AB96" s="22">
        <f t="shared" ref="AB96:AB101" si="276">SUM(O96:Q96)</f>
        <v>6044.7929999999997</v>
      </c>
      <c r="AC96" s="22">
        <f t="shared" ref="AC96:AC101" si="277">SUM(R96:T96)</f>
        <v>19177.93400000007</v>
      </c>
      <c r="AD96" s="22">
        <f t="shared" ref="AD96:AD101" si="278">SUM(U96:W96)</f>
        <v>19669.525500000069</v>
      </c>
      <c r="AE96" s="22">
        <f t="shared" ref="AE96:AE101" si="279">SUM(X96:Z96)</f>
        <v>29082.060500000167</v>
      </c>
      <c r="AF96" s="22">
        <f>SUM(C96                                                               : INDEX(C96:N96,$B$2))</f>
        <v>9338.9285</v>
      </c>
      <c r="AG96" s="22">
        <f t="shared" ref="AG96:AG101" si="280">SUM(C96:E96)</f>
        <v>3482.64</v>
      </c>
      <c r="AH96" s="22">
        <f t="shared" ref="AH96:AH101" si="281">SUM(F96:H96)</f>
        <v>5856.2885000000006</v>
      </c>
      <c r="AI96" s="22">
        <f t="shared" ref="AI96:AI101" si="282">SUM(I96:K96)</f>
        <v>8313.0159999999996</v>
      </c>
      <c r="AJ96" s="22">
        <f t="shared" ref="AJ96:AJ101" si="283">SUM(L96:N96)</f>
        <v>11410.892000000029</v>
      </c>
      <c r="AK96" s="31">
        <f t="shared" ref="AK96:AK103" si="284">AA96/AF96-1</f>
        <v>1.7008159447842512</v>
      </c>
      <c r="AL96" s="31">
        <f t="shared" si="269"/>
        <v>0.73569275032733783</v>
      </c>
      <c r="AM96" s="31">
        <f t="shared" si="270"/>
        <v>2.2747590901643711</v>
      </c>
      <c r="AN96" s="31">
        <f t="shared" si="271"/>
        <v>1.366111829930325</v>
      </c>
      <c r="AO96" s="31">
        <f t="shared" si="272"/>
        <v>1.5486228859233875</v>
      </c>
      <c r="AP96" s="22">
        <f>[17]APE!K28</f>
        <v>2744.444</v>
      </c>
      <c r="AQ96" s="22">
        <f>[18]APE!K28</f>
        <v>3649.1990000000101</v>
      </c>
      <c r="AR96" s="22">
        <f>[19]APE!K28</f>
        <v>9992.42</v>
      </c>
      <c r="AS96" s="22">
        <f>[20]APE!K29</f>
        <v>6493.5840000000098</v>
      </c>
      <c r="AT96" s="22">
        <f>[21]APE!K29</f>
        <v>6387.61</v>
      </c>
      <c r="AU96" s="22">
        <f>[22]APE!K29</f>
        <v>14011.94</v>
      </c>
      <c r="AV96" s="18"/>
      <c r="AW96" s="18"/>
      <c r="AX96" s="18"/>
      <c r="AY96" s="18"/>
      <c r="AZ96" s="18"/>
      <c r="BA96" s="18"/>
      <c r="BB96" s="110">
        <f>SUM(AP96:INDEX(AP96:AR96,IF($B$2&lt;3,$B$2,3)))</f>
        <v>16386.063000000009</v>
      </c>
      <c r="BC96" s="110">
        <f>SUM(AS96:INDEX(AS96:AU96,IF(AND($B$2&gt;3,$B$2&lt;7),$B$2-3,0)))</f>
        <v>26893.134000000013</v>
      </c>
      <c r="BD96" s="110">
        <f>SUM(AV96:INDEX(AV96:AX96,IF(AND($B$2&gt;6,$B$2&lt;10),$B$2-6,0)))</f>
        <v>0</v>
      </c>
      <c r="BE96" s="110">
        <f>SUM(AY96:INDEX(AY96:BA96,IF($B$2&gt;9,$B$2-9,0)))</f>
        <v>0</v>
      </c>
      <c r="BF96" s="110">
        <f>SUM($AP96:INDEX(AP96:BA96,$B$2))</f>
        <v>43279.197000000022</v>
      </c>
      <c r="BG96" s="125">
        <f t="shared" ref="BG96:BG103" si="285">AP96/O96</f>
        <v>2.6269484755347565</v>
      </c>
      <c r="BH96" s="111">
        <f t="shared" si="273"/>
        <v>6.1407964594324156</v>
      </c>
      <c r="BI96" s="111">
        <f t="shared" si="273"/>
        <v>2.2680092269051033</v>
      </c>
      <c r="BJ96" s="111">
        <f t="shared" si="273"/>
        <v>1.2646590265513631</v>
      </c>
      <c r="BK96" s="111">
        <f t="shared" si="273"/>
        <v>1.4582316013150451</v>
      </c>
      <c r="BL96" s="111">
        <f t="shared" si="273"/>
        <v>1.4500759140551991</v>
      </c>
      <c r="BM96" s="111">
        <f t="shared" si="273"/>
        <v>0</v>
      </c>
      <c r="BN96" s="111">
        <f t="shared" si="273"/>
        <v>0</v>
      </c>
      <c r="BO96" s="111">
        <f t="shared" si="273"/>
        <v>0</v>
      </c>
      <c r="BP96" s="111">
        <f t="shared" si="273"/>
        <v>0</v>
      </c>
      <c r="BQ96" s="111">
        <f t="shared" si="273"/>
        <v>0</v>
      </c>
      <c r="BR96" s="111">
        <f t="shared" si="273"/>
        <v>0</v>
      </c>
      <c r="BS96" s="111">
        <f>BB96/SUM(O96:INDEX(O96:Q96,IF($B$2&lt;3,$B$2,3)))</f>
        <v>2.7107732225073731</v>
      </c>
      <c r="BT96" s="111">
        <f>BC96/SUM(R96:INDEX(R96:T96,$C$2))</f>
        <v>1.4022956800247572</v>
      </c>
      <c r="BU96" s="111">
        <f t="shared" si="274"/>
        <v>0</v>
      </c>
      <c r="BV96" s="111">
        <f t="shared" si="274"/>
        <v>0</v>
      </c>
      <c r="BW96" s="111">
        <f t="shared" ref="BW96:BW103" si="286">BF96/AA96</f>
        <v>1.7158809592634412</v>
      </c>
    </row>
    <row r="97" spans="1:75" x14ac:dyDescent="0.25">
      <c r="A97" s="20" t="str">
        <f t="shared" si="275"/>
        <v>FYP:Rookie last month</v>
      </c>
      <c r="B97" t="s">
        <v>6</v>
      </c>
      <c r="C97" s="14">
        <f>[25]Sheet2!L8</f>
        <v>839.61</v>
      </c>
      <c r="D97" s="14">
        <f>[25]Sheet2!M8</f>
        <v>971.577</v>
      </c>
      <c r="E97" s="14">
        <f>[25]Sheet2!N8</f>
        <v>1126.9590000000001</v>
      </c>
      <c r="F97" s="14">
        <f>[25]Sheet2!O8</f>
        <v>1070.1110000000001</v>
      </c>
      <c r="G97" s="14">
        <f>[25]Sheet2!P8</f>
        <v>1567.7805000000001</v>
      </c>
      <c r="H97" s="14">
        <f>[25]Sheet2!Q8</f>
        <v>1537.37</v>
      </c>
      <c r="I97" s="14">
        <f>[25]Sheet2!R8</f>
        <v>1841.1880000000001</v>
      </c>
      <c r="J97" s="14">
        <f>[25]Sheet2!S8</f>
        <v>1357.1469999999999</v>
      </c>
      <c r="K97" s="14">
        <f>[25]Sheet2!T8</f>
        <v>2503.2579999999998</v>
      </c>
      <c r="L97" s="14">
        <f>[25]Sheet2!U8</f>
        <v>2792.973</v>
      </c>
      <c r="M97" s="14">
        <f>[25]Sheet2!V8</f>
        <v>1628.165</v>
      </c>
      <c r="N97" s="14">
        <f>[25]Sheet2!W8</f>
        <v>5124.8200000000197</v>
      </c>
      <c r="O97" s="14">
        <f>[25]Sheet2!X8</f>
        <v>811.64300000000003</v>
      </c>
      <c r="P97" s="14">
        <f>[25]Sheet2!Y8</f>
        <v>733.62300000000005</v>
      </c>
      <c r="Q97" s="14">
        <f>[25]Sheet2!Z8</f>
        <v>488.98200000000003</v>
      </c>
      <c r="R97" s="14">
        <f>[25]Sheet2!AA8</f>
        <v>1419.0409999999999</v>
      </c>
      <c r="S97" s="14">
        <f>[25]Sheet2!AB8</f>
        <v>1679.569</v>
      </c>
      <c r="T97">
        <f>[25]Sheet2!AC8</f>
        <v>4216.5190000000002</v>
      </c>
      <c r="U97" s="6">
        <v>3313.0340000000001</v>
      </c>
      <c r="V97">
        <v>2753.8049999999998</v>
      </c>
      <c r="W97">
        <v>5546.1960000000199</v>
      </c>
      <c r="X97" s="6">
        <f>[15]APE!K29</f>
        <v>3774.4920000000002</v>
      </c>
      <c r="Y97" s="6">
        <f>[24]APE!K29</f>
        <v>3899.4929999999999</v>
      </c>
      <c r="Z97" s="6">
        <f>[16]APE!K29</f>
        <v>6393.7850000000299</v>
      </c>
      <c r="AA97" s="22">
        <f>SUM(O97:INDEX(O97:Z97,$B$2))</f>
        <v>9349.3770000000004</v>
      </c>
      <c r="AB97" s="22">
        <f t="shared" si="276"/>
        <v>2034.248</v>
      </c>
      <c r="AC97" s="22">
        <f t="shared" si="277"/>
        <v>7315.1289999999999</v>
      </c>
      <c r="AD97" s="22">
        <f t="shared" si="278"/>
        <v>11613.03500000002</v>
      </c>
      <c r="AE97" s="22">
        <f t="shared" si="279"/>
        <v>14067.77000000003</v>
      </c>
      <c r="AF97" s="22">
        <f>SUM(C97                                                               : INDEX(C97:N97,$B$2))</f>
        <v>7113.4074999999993</v>
      </c>
      <c r="AG97" s="22">
        <f t="shared" si="280"/>
        <v>2938.1459999999997</v>
      </c>
      <c r="AH97" s="22">
        <f t="shared" si="281"/>
        <v>4175.2615000000005</v>
      </c>
      <c r="AI97" s="22">
        <f t="shared" si="282"/>
        <v>5701.5929999999998</v>
      </c>
      <c r="AJ97" s="22">
        <f t="shared" si="283"/>
        <v>9545.9580000000205</v>
      </c>
      <c r="AK97" s="31">
        <f t="shared" si="284"/>
        <v>0.31433170389858889</v>
      </c>
      <c r="AL97" s="31">
        <f t="shared" si="269"/>
        <v>-0.30764230232262102</v>
      </c>
      <c r="AM97" s="31">
        <f t="shared" si="270"/>
        <v>0.75201696947604346</v>
      </c>
      <c r="AN97" s="31">
        <f t="shared" si="271"/>
        <v>1.0368053279145002</v>
      </c>
      <c r="AO97" s="31">
        <f t="shared" si="272"/>
        <v>0.47368865440220875</v>
      </c>
      <c r="AP97" s="22">
        <f>[17]APE!K29</f>
        <v>2254.7399999999998</v>
      </c>
      <c r="AQ97" s="22">
        <f>[18]APE!K29</f>
        <v>1543.393</v>
      </c>
      <c r="AR97" s="22">
        <f>[19]APE!K29</f>
        <v>3691.16</v>
      </c>
      <c r="AS97" s="22">
        <f>[20]APE!K30</f>
        <v>3868.163</v>
      </c>
      <c r="AT97" s="22">
        <f>[21]APE!K30</f>
        <v>2801.18</v>
      </c>
      <c r="AU97" s="22">
        <f>[22]APE!K30</f>
        <v>2103.4</v>
      </c>
      <c r="AV97" s="18"/>
      <c r="AW97" s="18"/>
      <c r="AX97" s="18"/>
      <c r="AY97" s="18"/>
      <c r="AZ97" s="18"/>
      <c r="BA97" s="18"/>
      <c r="BB97" s="110">
        <f>SUM(AP97:INDEX(AP97:AR97,IF($B$2&lt;3,$B$2,3)))</f>
        <v>7489.2929999999997</v>
      </c>
      <c r="BC97" s="110">
        <f>SUM(AS97:INDEX(AS97:AU97,IF(AND($B$2&gt;3,$B$2&lt;7),$B$2-3,0)))</f>
        <v>8772.7430000000004</v>
      </c>
      <c r="BD97" s="110">
        <f>SUM(AV97:INDEX(AV97:AX97,IF(AND($B$2&gt;6,$B$2&lt;10),$B$2-6,0)))</f>
        <v>0</v>
      </c>
      <c r="BE97" s="110">
        <f>SUM(AY97:INDEX(AY97:BA97,IF($B$2&gt;9,$B$2-9,0)))</f>
        <v>0</v>
      </c>
      <c r="BF97" s="110">
        <f>SUM($AP97:INDEX(AP97:BA97,$B$2))</f>
        <v>16262.036</v>
      </c>
      <c r="BG97" s="125">
        <f t="shared" si="285"/>
        <v>2.7779947587794136</v>
      </c>
      <c r="BH97" s="111">
        <f t="shared" si="273"/>
        <v>2.1037958188333787</v>
      </c>
      <c r="BI97" s="111">
        <f t="shared" si="273"/>
        <v>7.5486623229484922</v>
      </c>
      <c r="BJ97" s="111">
        <f t="shared" si="273"/>
        <v>2.7258993926179724</v>
      </c>
      <c r="BK97" s="111">
        <f t="shared" si="273"/>
        <v>1.6677969169471454</v>
      </c>
      <c r="BL97" s="111">
        <f t="shared" si="273"/>
        <v>0.49884750904715475</v>
      </c>
      <c r="BM97" s="111">
        <f t="shared" si="273"/>
        <v>0</v>
      </c>
      <c r="BN97" s="111">
        <f t="shared" si="273"/>
        <v>0</v>
      </c>
      <c r="BO97" s="111">
        <f t="shared" si="273"/>
        <v>0</v>
      </c>
      <c r="BP97" s="111">
        <f t="shared" si="273"/>
        <v>0</v>
      </c>
      <c r="BQ97" s="111">
        <f t="shared" si="273"/>
        <v>0</v>
      </c>
      <c r="BR97" s="111">
        <f t="shared" si="273"/>
        <v>0</v>
      </c>
      <c r="BS97" s="111">
        <f>BB97/SUM(O97:INDEX(O97:Q97,IF($B$2&lt;3,$B$2,3)))</f>
        <v>3.6816027347698017</v>
      </c>
      <c r="BT97" s="111">
        <f>BC97/SUM(R97:INDEX(R97:T97,$C$2))</f>
        <v>1.1992601907635532</v>
      </c>
      <c r="BU97" s="111">
        <f t="shared" si="274"/>
        <v>0</v>
      </c>
      <c r="BV97" s="111">
        <f t="shared" si="274"/>
        <v>0</v>
      </c>
      <c r="BW97" s="111">
        <f t="shared" si="286"/>
        <v>1.7393710832283262</v>
      </c>
    </row>
    <row r="98" spans="1:75" x14ac:dyDescent="0.25">
      <c r="A98" s="20" t="str">
        <f t="shared" si="275"/>
        <v>FYP:2-3 months</v>
      </c>
      <c r="B98" t="s">
        <v>7</v>
      </c>
      <c r="C98" s="14">
        <f>[25]Sheet2!L9</f>
        <v>1092.3879999999999</v>
      </c>
      <c r="D98" s="14">
        <f>[25]Sheet2!M9</f>
        <v>876.43200000000002</v>
      </c>
      <c r="E98" s="14">
        <f>[25]Sheet2!N9</f>
        <v>1594.164</v>
      </c>
      <c r="F98" s="14">
        <f>[25]Sheet2!O9</f>
        <v>986.51099999999997</v>
      </c>
      <c r="G98" s="14">
        <f>[25]Sheet2!P9</f>
        <v>960.32299999999998</v>
      </c>
      <c r="H98" s="14">
        <f>[25]Sheet2!Q9</f>
        <v>2113.9740000000002</v>
      </c>
      <c r="I98" s="14">
        <f>[25]Sheet2!R9</f>
        <v>2130.625</v>
      </c>
      <c r="J98" s="14">
        <f>[25]Sheet2!S9</f>
        <v>1108.345</v>
      </c>
      <c r="K98" s="14">
        <f>[25]Sheet2!T9</f>
        <v>3265.096</v>
      </c>
      <c r="L98" s="14">
        <f>[25]Sheet2!U9</f>
        <v>2456.33</v>
      </c>
      <c r="M98" s="14">
        <f>[25]Sheet2!V9</f>
        <v>4300.9849999999997</v>
      </c>
      <c r="N98" s="14">
        <f>[25]Sheet2!W9</f>
        <v>3604.2489999999998</v>
      </c>
      <c r="O98" s="14">
        <f>[25]Sheet2!X9</f>
        <v>1211.4739999999999</v>
      </c>
      <c r="P98" s="14">
        <f>[25]Sheet2!Y9</f>
        <v>1786.569</v>
      </c>
      <c r="Q98" s="14">
        <f>[25]Sheet2!Z9</f>
        <v>2730.4490000000001</v>
      </c>
      <c r="R98" s="14">
        <f>[25]Sheet2!AA9</f>
        <v>1252.002</v>
      </c>
      <c r="S98" s="14">
        <f>[25]Sheet2!AB9</f>
        <v>1709.058</v>
      </c>
      <c r="T98">
        <f>[25]Sheet2!AC9</f>
        <v>3072.9389999999999</v>
      </c>
      <c r="U98" s="6">
        <v>2625.3980000000001</v>
      </c>
      <c r="V98">
        <v>3777.9270000000001</v>
      </c>
      <c r="W98">
        <v>6339.4714999999997</v>
      </c>
      <c r="X98" s="6">
        <f>[15]APE!K30</f>
        <v>3699.9609999999998</v>
      </c>
      <c r="Y98" s="6">
        <f>[24]APE!K30</f>
        <v>3926.4920000000002</v>
      </c>
      <c r="Z98" s="6">
        <f>[16]APE!K30</f>
        <v>7347.9360000000297</v>
      </c>
      <c r="AA98" s="22">
        <f>SUM(O98:INDEX(O98:Z98,$B$2))</f>
        <v>11762.491</v>
      </c>
      <c r="AB98" s="22">
        <f t="shared" si="276"/>
        <v>5728.4920000000002</v>
      </c>
      <c r="AC98" s="22">
        <f t="shared" si="277"/>
        <v>6033.9989999999998</v>
      </c>
      <c r="AD98" s="22">
        <f t="shared" si="278"/>
        <v>12742.7965</v>
      </c>
      <c r="AE98" s="22">
        <f t="shared" si="279"/>
        <v>14974.389000000028</v>
      </c>
      <c r="AF98" s="22">
        <f>SUM(C98                                                               : INDEX(C98:N98,$B$2))</f>
        <v>7623.7920000000004</v>
      </c>
      <c r="AG98" s="22">
        <f t="shared" si="280"/>
        <v>3562.9839999999999</v>
      </c>
      <c r="AH98" s="22">
        <f t="shared" si="281"/>
        <v>4060.808</v>
      </c>
      <c r="AI98" s="22">
        <f t="shared" si="282"/>
        <v>6504.0660000000007</v>
      </c>
      <c r="AJ98" s="22">
        <f t="shared" si="283"/>
        <v>10361.563999999998</v>
      </c>
      <c r="AK98" s="31">
        <f t="shared" si="284"/>
        <v>0.54286620096665805</v>
      </c>
      <c r="AL98" s="31">
        <f t="shared" si="269"/>
        <v>0.60777932205140428</v>
      </c>
      <c r="AM98" s="31">
        <f t="shared" si="270"/>
        <v>0.48591093201156021</v>
      </c>
      <c r="AN98" s="31">
        <f t="shared" si="271"/>
        <v>0.95920467289231048</v>
      </c>
      <c r="AO98" s="31">
        <f t="shared" si="272"/>
        <v>0.44518617073638977</v>
      </c>
      <c r="AP98" s="22">
        <f>[17]APE!K30</f>
        <v>3424.9974999999999</v>
      </c>
      <c r="AQ98" s="22">
        <f>[18]APE!K30</f>
        <v>5209.3430000000199</v>
      </c>
      <c r="AR98" s="22">
        <f>[19]APE!K30</f>
        <v>4190.08</v>
      </c>
      <c r="AS98" s="22">
        <f>[20]APE!K31</f>
        <v>3066.2719999999999</v>
      </c>
      <c r="AT98" s="22">
        <f>[21]APE!K31</f>
        <v>3408.23</v>
      </c>
      <c r="AU98" s="22">
        <f>[22]APE!K31</f>
        <v>2760.19</v>
      </c>
      <c r="AV98" s="18"/>
      <c r="AW98" s="18"/>
      <c r="AX98" s="18"/>
      <c r="AY98" s="18"/>
      <c r="AZ98" s="18"/>
      <c r="BA98" s="18"/>
      <c r="BB98" s="110">
        <f>SUM(AP98:INDEX(AP98:AR98,IF($B$2&lt;3,$B$2,3)))</f>
        <v>12824.42050000002</v>
      </c>
      <c r="BC98" s="110">
        <f>SUM(AS98:INDEX(AS98:AU98,IF(AND($B$2&gt;3,$B$2&lt;7),$B$2-3,0)))</f>
        <v>9234.6920000000009</v>
      </c>
      <c r="BD98" s="110">
        <f>SUM(AV98:INDEX(AV98:AX98,IF(AND($B$2&gt;6,$B$2&lt;10),$B$2-6,0)))</f>
        <v>0</v>
      </c>
      <c r="BE98" s="110">
        <f>SUM(AY98:INDEX(AY98:BA98,IF($B$2&gt;9,$B$2-9,0)))</f>
        <v>0</v>
      </c>
      <c r="BF98" s="110">
        <f>SUM($AP98:INDEX(AP98:BA98,$B$2))</f>
        <v>22059.112500000017</v>
      </c>
      <c r="BG98" s="125">
        <f t="shared" si="285"/>
        <v>2.8271324848903072</v>
      </c>
      <c r="BH98" s="111">
        <f t="shared" si="273"/>
        <v>2.9158364440444338</v>
      </c>
      <c r="BI98" s="111">
        <f t="shared" si="273"/>
        <v>1.5345754489463088</v>
      </c>
      <c r="BJ98" s="111">
        <f t="shared" si="273"/>
        <v>2.4490951292410075</v>
      </c>
      <c r="BK98" s="111">
        <f t="shared" si="273"/>
        <v>1.9942155269159971</v>
      </c>
      <c r="BL98" s="111">
        <f t="shared" si="273"/>
        <v>0.89822479391878596</v>
      </c>
      <c r="BM98" s="111">
        <f t="shared" si="273"/>
        <v>0</v>
      </c>
      <c r="BN98" s="111">
        <f t="shared" si="273"/>
        <v>0</v>
      </c>
      <c r="BO98" s="111">
        <f t="shared" si="273"/>
        <v>0</v>
      </c>
      <c r="BP98" s="111">
        <f t="shared" si="273"/>
        <v>0</v>
      </c>
      <c r="BQ98" s="111">
        <f t="shared" si="273"/>
        <v>0</v>
      </c>
      <c r="BR98" s="111">
        <f t="shared" si="273"/>
        <v>0</v>
      </c>
      <c r="BS98" s="111">
        <f>BB98/SUM(O98:INDEX(O98:Q98,IF($B$2&lt;3,$B$2,3)))</f>
        <v>2.2387079357010569</v>
      </c>
      <c r="BT98" s="111">
        <f>BC98/SUM(R98:INDEX(R98:T98,$C$2))</f>
        <v>1.5304430776339208</v>
      </c>
      <c r="BU98" s="111">
        <f t="shared" si="274"/>
        <v>0</v>
      </c>
      <c r="BV98" s="111">
        <f t="shared" si="274"/>
        <v>0</v>
      </c>
      <c r="BW98" s="111">
        <f t="shared" si="286"/>
        <v>1.8753776304696019</v>
      </c>
    </row>
    <row r="99" spans="1:75" x14ac:dyDescent="0.25">
      <c r="A99" s="20" t="str">
        <f t="shared" si="275"/>
        <v>FYP:4 - 6 mths</v>
      </c>
      <c r="B99" t="s">
        <v>8</v>
      </c>
      <c r="C99" s="14">
        <f>[25]Sheet2!L10</f>
        <v>529.53200000000004</v>
      </c>
      <c r="D99" s="14">
        <f>[25]Sheet2!M10</f>
        <v>443.279</v>
      </c>
      <c r="E99" s="14">
        <f>[25]Sheet2!N10</f>
        <v>937.19</v>
      </c>
      <c r="F99" s="14">
        <f>[25]Sheet2!O10</f>
        <v>2338.2334999999998</v>
      </c>
      <c r="G99" s="14">
        <f>[25]Sheet2!P10</f>
        <v>1382.296</v>
      </c>
      <c r="H99" s="14">
        <f>[25]Sheet2!Q10</f>
        <v>1151.614</v>
      </c>
      <c r="I99" s="14">
        <f>[25]Sheet2!R10</f>
        <v>1384.9860000000001</v>
      </c>
      <c r="J99" s="14">
        <f>[25]Sheet2!S10</f>
        <v>848.61699999999996</v>
      </c>
      <c r="K99" s="14">
        <f>[25]Sheet2!T10</f>
        <v>2056.1945000000001</v>
      </c>
      <c r="L99" s="14">
        <f>[25]Sheet2!U10</f>
        <v>1323.0015000000001</v>
      </c>
      <c r="M99" s="14">
        <f>[25]Sheet2!V10</f>
        <v>2989.585</v>
      </c>
      <c r="N99" s="14">
        <f>[25]Sheet2!W10</f>
        <v>3389.16</v>
      </c>
      <c r="O99" s="14">
        <f>[25]Sheet2!X10</f>
        <v>1480.9929999999999</v>
      </c>
      <c r="P99" s="14">
        <f>[25]Sheet2!Y10</f>
        <v>1156.4369999999999</v>
      </c>
      <c r="Q99" s="14">
        <f>[25]Sheet2!Z10</f>
        <v>3256.3330000000001</v>
      </c>
      <c r="R99" s="14">
        <f>[25]Sheet2!AA10</f>
        <v>1253.287</v>
      </c>
      <c r="S99" s="14">
        <f>[25]Sheet2!AB10</f>
        <v>1410.527</v>
      </c>
      <c r="T99">
        <f>[25]Sheet2!AC10</f>
        <v>1159.6510000000001</v>
      </c>
      <c r="U99" s="6">
        <v>1048.559</v>
      </c>
      <c r="V99">
        <v>1399.44</v>
      </c>
      <c r="W99">
        <v>2196.5475000000001</v>
      </c>
      <c r="X99" s="6">
        <f>[15]APE!K31</f>
        <v>2881.6950000000002</v>
      </c>
      <c r="Y99" s="6">
        <f>[24]APE!K31</f>
        <v>2638.5010000000002</v>
      </c>
      <c r="Z99" s="6">
        <f>[16]APE!K31</f>
        <v>6625.0630000000201</v>
      </c>
      <c r="AA99" s="22">
        <f>SUM(O99:INDEX(O99:Z99,$B$2))</f>
        <v>9717.228000000001</v>
      </c>
      <c r="AB99" s="22">
        <f t="shared" si="276"/>
        <v>5893.7629999999999</v>
      </c>
      <c r="AC99" s="22">
        <f t="shared" si="277"/>
        <v>3823.4650000000001</v>
      </c>
      <c r="AD99" s="22">
        <f t="shared" si="278"/>
        <v>4644.5465000000004</v>
      </c>
      <c r="AE99" s="22">
        <f t="shared" si="279"/>
        <v>12145.25900000002</v>
      </c>
      <c r="AF99" s="22">
        <f>SUM(C99                                                               : INDEX(C99:N99,$B$2))</f>
        <v>6782.1445000000003</v>
      </c>
      <c r="AG99" s="22">
        <f t="shared" si="280"/>
        <v>1910.0010000000002</v>
      </c>
      <c r="AH99" s="22">
        <f t="shared" si="281"/>
        <v>4872.1435000000001</v>
      </c>
      <c r="AI99" s="22">
        <f t="shared" si="282"/>
        <v>4289.7975000000006</v>
      </c>
      <c r="AJ99" s="22">
        <f t="shared" si="283"/>
        <v>7701.7465000000002</v>
      </c>
      <c r="AK99" s="31">
        <f t="shared" si="284"/>
        <v>0.43276628800816619</v>
      </c>
      <c r="AL99" s="31">
        <f t="shared" si="269"/>
        <v>2.0857381750061905</v>
      </c>
      <c r="AM99" s="31">
        <f t="shared" si="270"/>
        <v>-0.21523965786311505</v>
      </c>
      <c r="AN99" s="31">
        <f t="shared" si="271"/>
        <v>8.2695978073556997E-2</v>
      </c>
      <c r="AO99" s="31">
        <f t="shared" si="272"/>
        <v>0.57694868300326685</v>
      </c>
      <c r="AP99" s="22">
        <f>[17]APE!K31</f>
        <v>1760.8865000000001</v>
      </c>
      <c r="AQ99" s="22">
        <f>[18]APE!K31</f>
        <v>2975.2559999999999</v>
      </c>
      <c r="AR99" s="22">
        <f>[19]APE!K31</f>
        <v>4736.33</v>
      </c>
      <c r="AS99" s="22">
        <f>[20]APE!K32</f>
        <v>4115.96</v>
      </c>
      <c r="AT99" s="22">
        <f>[21]APE!K32</f>
        <v>3040.16</v>
      </c>
      <c r="AU99" s="22">
        <f>[22]APE!K32</f>
        <v>1943.25</v>
      </c>
      <c r="AV99" s="18"/>
      <c r="AW99" s="18"/>
      <c r="AX99" s="18"/>
      <c r="AY99" s="18"/>
      <c r="AZ99" s="18"/>
      <c r="BA99" s="18"/>
      <c r="BB99" s="110">
        <f>SUM(AP99:INDEX(AP99:AR99,IF($B$2&lt;3,$B$2,3)))</f>
        <v>9472.4724999999999</v>
      </c>
      <c r="BC99" s="110">
        <f>SUM(AS99:INDEX(AS99:AU99,IF(AND($B$2&gt;3,$B$2&lt;7),$B$2-3,0)))</f>
        <v>9099.369999999999</v>
      </c>
      <c r="BD99" s="110">
        <f>SUM(AV99:INDEX(AV99:AX99,IF(AND($B$2&gt;6,$B$2&lt;10),$B$2-6,0)))</f>
        <v>0</v>
      </c>
      <c r="BE99" s="110">
        <f>SUM(AY99:INDEX(AY99:BA99,IF($B$2&gt;9,$B$2-9,0)))</f>
        <v>0</v>
      </c>
      <c r="BF99" s="110">
        <f>SUM($AP99:INDEX(AP99:BA99,$B$2))</f>
        <v>18571.842499999999</v>
      </c>
      <c r="BG99" s="125">
        <f t="shared" si="285"/>
        <v>1.1889904273686642</v>
      </c>
      <c r="BH99" s="111">
        <f t="shared" si="273"/>
        <v>2.5727782836419104</v>
      </c>
      <c r="BI99" s="111">
        <f t="shared" si="273"/>
        <v>1.4544980504143772</v>
      </c>
      <c r="BJ99" s="111">
        <f t="shared" si="273"/>
        <v>3.2841320463708632</v>
      </c>
      <c r="BK99" s="111">
        <f t="shared" si="273"/>
        <v>2.1553362679338997</v>
      </c>
      <c r="BL99" s="111">
        <f t="shared" si="273"/>
        <v>1.6757196777306276</v>
      </c>
      <c r="BM99" s="111">
        <f t="shared" si="273"/>
        <v>0</v>
      </c>
      <c r="BN99" s="111">
        <f t="shared" si="273"/>
        <v>0</v>
      </c>
      <c r="BO99" s="111">
        <f t="shared" si="273"/>
        <v>0</v>
      </c>
      <c r="BP99" s="111">
        <f t="shared" si="273"/>
        <v>0</v>
      </c>
      <c r="BQ99" s="111">
        <f t="shared" si="273"/>
        <v>0</v>
      </c>
      <c r="BR99" s="111">
        <f t="shared" si="273"/>
        <v>0</v>
      </c>
      <c r="BS99" s="111">
        <f>BB99/SUM(O99:INDEX(O99:Q99,IF($B$2&lt;3,$B$2,3)))</f>
        <v>1.6072028176226292</v>
      </c>
      <c r="BT99" s="111">
        <f>BC99/SUM(R99:INDEX(R99:T99,$C$2))</f>
        <v>2.3798753225150482</v>
      </c>
      <c r="BU99" s="111">
        <f t="shared" si="274"/>
        <v>0</v>
      </c>
      <c r="BV99" s="111">
        <f t="shared" si="274"/>
        <v>0</v>
      </c>
      <c r="BW99" s="111">
        <f t="shared" si="286"/>
        <v>1.9112284388099154</v>
      </c>
    </row>
    <row r="100" spans="1:75" x14ac:dyDescent="0.25">
      <c r="A100" s="20" t="str">
        <f t="shared" si="275"/>
        <v>FYP:7-12mth</v>
      </c>
      <c r="B100" t="s">
        <v>1</v>
      </c>
      <c r="C100" s="14">
        <f>[25]Sheet2!L11</f>
        <v>599.70799999999997</v>
      </c>
      <c r="D100" s="14">
        <f>[25]Sheet2!M11</f>
        <v>658.34400000000005</v>
      </c>
      <c r="E100" s="14">
        <f>[25]Sheet2!N11</f>
        <v>985.68899999999996</v>
      </c>
      <c r="F100" s="14">
        <f>[25]Sheet2!O11</f>
        <v>1874.7915</v>
      </c>
      <c r="G100" s="14">
        <f>[25]Sheet2!P11</f>
        <v>931.06399999999996</v>
      </c>
      <c r="H100" s="14">
        <f>[25]Sheet2!Q11</f>
        <v>903.26700000000096</v>
      </c>
      <c r="I100" s="14">
        <f>[25]Sheet2!R11</f>
        <v>1317.961</v>
      </c>
      <c r="J100" s="14">
        <f>[25]Sheet2!S11</f>
        <v>858.14400000000001</v>
      </c>
      <c r="K100" s="14">
        <f>[25]Sheet2!T11</f>
        <v>1906.9324999999999</v>
      </c>
      <c r="L100" s="14">
        <f>[25]Sheet2!U11</f>
        <v>1720.327</v>
      </c>
      <c r="M100" s="14">
        <f>[25]Sheet2!V11</f>
        <v>2667.9569999999999</v>
      </c>
      <c r="N100" s="14">
        <f>[25]Sheet2!W11</f>
        <v>3002.8330000000001</v>
      </c>
      <c r="O100" s="14">
        <f>[25]Sheet2!X11</f>
        <v>752.62699999999995</v>
      </c>
      <c r="P100" s="14">
        <f>[25]Sheet2!Y11</f>
        <v>1285.5509999999999</v>
      </c>
      <c r="Q100" s="14">
        <f>[25]Sheet2!Z11</f>
        <v>2870.27</v>
      </c>
      <c r="R100" s="14">
        <f>[25]Sheet2!AA11</f>
        <v>1950.5</v>
      </c>
      <c r="S100" s="14">
        <f>[25]Sheet2!AB11</f>
        <v>2662.8339999999998</v>
      </c>
      <c r="T100">
        <f>[25]Sheet2!AC11</f>
        <v>3217.0479999999998</v>
      </c>
      <c r="U100" s="6">
        <v>2113.8130000000001</v>
      </c>
      <c r="V100">
        <v>1192.624</v>
      </c>
      <c r="W100">
        <v>1810.4469999999999</v>
      </c>
      <c r="X100" s="6">
        <f>[15]APE!K32</f>
        <v>1079.194</v>
      </c>
      <c r="Y100" s="6">
        <f>[24]APE!K32</f>
        <v>2252.297</v>
      </c>
      <c r="Z100" s="6">
        <f>[16]APE!K32</f>
        <v>6265.09800000001</v>
      </c>
      <c r="AA100" s="22">
        <f>SUM(O100:INDEX(O100:Z100,$B$2))</f>
        <v>12738.829999999998</v>
      </c>
      <c r="AB100" s="22">
        <f t="shared" si="276"/>
        <v>4908.4480000000003</v>
      </c>
      <c r="AC100" s="22">
        <f t="shared" si="277"/>
        <v>7830.3819999999996</v>
      </c>
      <c r="AD100" s="22">
        <f t="shared" si="278"/>
        <v>5116.884</v>
      </c>
      <c r="AE100" s="22">
        <f t="shared" si="279"/>
        <v>9596.5890000000109</v>
      </c>
      <c r="AF100" s="22">
        <f>SUM(C100                                                               : INDEX(C100:N100,$B$2))</f>
        <v>5952.8635000000013</v>
      </c>
      <c r="AG100" s="22">
        <f t="shared" si="280"/>
        <v>2243.741</v>
      </c>
      <c r="AH100" s="22">
        <f t="shared" si="281"/>
        <v>3709.1225000000013</v>
      </c>
      <c r="AI100" s="22">
        <f t="shared" si="282"/>
        <v>4083.0374999999999</v>
      </c>
      <c r="AJ100" s="22">
        <f t="shared" si="283"/>
        <v>7391.1170000000002</v>
      </c>
      <c r="AK100" s="31">
        <f t="shared" si="284"/>
        <v>1.1399499585367607</v>
      </c>
      <c r="AL100" s="31">
        <f t="shared" si="269"/>
        <v>1.1876179113364689</v>
      </c>
      <c r="AM100" s="31">
        <f t="shared" si="270"/>
        <v>1.1111144212681023</v>
      </c>
      <c r="AN100" s="31">
        <f t="shared" si="271"/>
        <v>0.25320524242062437</v>
      </c>
      <c r="AO100" s="31">
        <f t="shared" si="272"/>
        <v>0.29839495166968821</v>
      </c>
      <c r="AP100" s="22">
        <f>[17]APE!K32</f>
        <v>840.21400000000096</v>
      </c>
      <c r="AQ100" s="22">
        <f>[18]APE!K32</f>
        <v>1171.4829999999999</v>
      </c>
      <c r="AR100" s="22">
        <f>[19]APE!K32</f>
        <v>2134.5100000000002</v>
      </c>
      <c r="AS100" s="22">
        <f>[20]APE!K33</f>
        <v>2058.346</v>
      </c>
      <c r="AT100" s="22">
        <f>[21]APE!K33</f>
        <v>1759.76</v>
      </c>
      <c r="AU100" s="22">
        <f>[22]APE!K33</f>
        <v>1671.83</v>
      </c>
      <c r="AV100" s="18"/>
      <c r="AW100" s="18"/>
      <c r="AX100" s="18"/>
      <c r="AY100" s="18"/>
      <c r="AZ100" s="18"/>
      <c r="BA100" s="18"/>
      <c r="BB100" s="110">
        <f>SUM(AP100:INDEX(AP100:AR100,IF($B$2&lt;3,$B$2,3)))</f>
        <v>4146.2070000000012</v>
      </c>
      <c r="BC100" s="110">
        <f>SUM(AS100:INDEX(AS100:AU100,IF(AND($B$2&gt;3,$B$2&lt;7),$B$2-3,0)))</f>
        <v>5489.9359999999997</v>
      </c>
      <c r="BD100" s="110">
        <f>SUM(AV100:INDEX(AV100:AX100,IF(AND($B$2&gt;6,$B$2&lt;10),$B$2-6,0)))</f>
        <v>0</v>
      </c>
      <c r="BE100" s="110">
        <f>SUM(AY100:INDEX(AY100:BA100,IF($B$2&gt;9,$B$2-9,0)))</f>
        <v>0</v>
      </c>
      <c r="BF100" s="110">
        <f>SUM($AP100:INDEX(AP100:BA100,$B$2))</f>
        <v>9636.1430000000018</v>
      </c>
      <c r="BG100" s="125">
        <f t="shared" si="285"/>
        <v>1.116375043680337</v>
      </c>
      <c r="BH100" s="111">
        <f t="shared" si="273"/>
        <v>0.91126917562974941</v>
      </c>
      <c r="BI100" s="111">
        <f t="shared" si="273"/>
        <v>0.74366174610750913</v>
      </c>
      <c r="BJ100" s="111">
        <f t="shared" si="273"/>
        <v>1.0552914637272495</v>
      </c>
      <c r="BK100" s="111">
        <f t="shared" si="273"/>
        <v>0.66085982077741234</v>
      </c>
      <c r="BL100" s="111">
        <f t="shared" si="273"/>
        <v>0.51967828891580103</v>
      </c>
      <c r="BM100" s="111">
        <f t="shared" si="273"/>
        <v>0</v>
      </c>
      <c r="BN100" s="111">
        <f t="shared" si="273"/>
        <v>0</v>
      </c>
      <c r="BO100" s="111">
        <f t="shared" si="273"/>
        <v>0</v>
      </c>
      <c r="BP100" s="111">
        <f t="shared" si="273"/>
        <v>0</v>
      </c>
      <c r="BQ100" s="111">
        <f t="shared" si="273"/>
        <v>0</v>
      </c>
      <c r="BR100" s="111">
        <f t="shared" si="273"/>
        <v>0</v>
      </c>
      <c r="BS100" s="111">
        <f>BB100/SUM(O100:INDEX(O100:Q100,IF($B$2&lt;3,$B$2,3)))</f>
        <v>0.8447083477302807</v>
      </c>
      <c r="BT100" s="111">
        <f>BC100/SUM(R100:INDEX(R100:T100,$C$2))</f>
        <v>0.70110704688481351</v>
      </c>
      <c r="BU100" s="111">
        <f t="shared" si="274"/>
        <v>0</v>
      </c>
      <c r="BV100" s="111">
        <f t="shared" si="274"/>
        <v>0</v>
      </c>
      <c r="BW100" s="111">
        <f t="shared" si="286"/>
        <v>0.75643862112925619</v>
      </c>
    </row>
    <row r="101" spans="1:75" x14ac:dyDescent="0.25">
      <c r="A101" s="20" t="str">
        <f t="shared" si="275"/>
        <v>FYP:13+mth</v>
      </c>
      <c r="B101" t="s">
        <v>2</v>
      </c>
      <c r="C101" s="14">
        <f>[25]Sheet2!L12</f>
        <v>42.567</v>
      </c>
      <c r="D101" s="14">
        <f>[25]Sheet2!M12</f>
        <v>163.02600000000001</v>
      </c>
      <c r="E101" s="14">
        <f>[25]Sheet2!N12</f>
        <v>114.13500000000001</v>
      </c>
      <c r="F101" s="14">
        <f>[25]Sheet2!O12</f>
        <v>67.346000000000004</v>
      </c>
      <c r="G101" s="14">
        <f>[25]Sheet2!P12</f>
        <v>30.9250000000001</v>
      </c>
      <c r="H101" s="14">
        <f>[25]Sheet2!Q12</f>
        <v>356.916</v>
      </c>
      <c r="I101" s="14">
        <f>[25]Sheet2!R12</f>
        <v>353.94900000000001</v>
      </c>
      <c r="J101" s="14">
        <f>[25]Sheet2!S12</f>
        <v>390.79700000000003</v>
      </c>
      <c r="K101" s="14">
        <f>[25]Sheet2!T12</f>
        <v>1511.4459999999999</v>
      </c>
      <c r="L101" s="14">
        <f>[25]Sheet2!U12</f>
        <v>528.30150000000003</v>
      </c>
      <c r="M101" s="14">
        <f>[25]Sheet2!V12</f>
        <v>2061.1640000000002</v>
      </c>
      <c r="N101" s="14">
        <f>[25]Sheet2!W12</f>
        <v>2342.6185</v>
      </c>
      <c r="O101" s="14">
        <f>[25]Sheet2!X12</f>
        <v>896.12599999999998</v>
      </c>
      <c r="P101" s="14">
        <f>[25]Sheet2!Y12</f>
        <v>908.09900000000005</v>
      </c>
      <c r="Q101" s="14">
        <f>[25]Sheet2!Z12</f>
        <v>1552.1410000000001</v>
      </c>
      <c r="R101" s="14">
        <f>[25]Sheet2!AA12</f>
        <v>745.06799999999998</v>
      </c>
      <c r="S101" s="14">
        <f>[25]Sheet2!AB12</f>
        <v>1300.2380000000001</v>
      </c>
      <c r="T101">
        <f>[25]Sheet2!AC12</f>
        <v>1694.981</v>
      </c>
      <c r="U101" s="6">
        <v>862.47299999999996</v>
      </c>
      <c r="V101">
        <v>2208.4859999999999</v>
      </c>
      <c r="W101">
        <v>2389.2255</v>
      </c>
      <c r="X101" s="6">
        <f>[15]APE!K33</f>
        <v>3107.1460000000002</v>
      </c>
      <c r="Y101" s="6">
        <f>[24]APE!K33</f>
        <v>2400.953</v>
      </c>
      <c r="Z101" s="6">
        <f>[16]APE!K33</f>
        <v>6337.7720000000199</v>
      </c>
      <c r="AA101" s="22">
        <f>SUM(O101:INDEX(O101:Z101,$B$2))</f>
        <v>7096.6530000000002</v>
      </c>
      <c r="AB101" s="22">
        <f t="shared" si="276"/>
        <v>3356.366</v>
      </c>
      <c r="AC101" s="22">
        <f t="shared" si="277"/>
        <v>3740.2870000000003</v>
      </c>
      <c r="AD101" s="22">
        <f t="shared" si="278"/>
        <v>5460.1844999999994</v>
      </c>
      <c r="AE101" s="22">
        <f t="shared" si="279"/>
        <v>11845.871000000021</v>
      </c>
      <c r="AF101" s="22">
        <f>SUM(C101                                                               : INDEX(C101:N101,$B$2))</f>
        <v>774.91500000000019</v>
      </c>
      <c r="AG101" s="22">
        <f t="shared" si="280"/>
        <v>319.72800000000001</v>
      </c>
      <c r="AH101" s="22">
        <f t="shared" si="281"/>
        <v>455.18700000000013</v>
      </c>
      <c r="AI101" s="22">
        <f t="shared" si="282"/>
        <v>2256.192</v>
      </c>
      <c r="AJ101" s="22">
        <f t="shared" si="283"/>
        <v>4932.0840000000007</v>
      </c>
      <c r="AK101" s="31">
        <f t="shared" si="284"/>
        <v>8.157976036081374</v>
      </c>
      <c r="AL101" s="31">
        <f t="shared" si="269"/>
        <v>9.4975666816794266</v>
      </c>
      <c r="AM101" s="31">
        <f t="shared" si="270"/>
        <v>7.2170338783840471</v>
      </c>
      <c r="AN101" s="31">
        <f t="shared" si="271"/>
        <v>1.4200885828865624</v>
      </c>
      <c r="AO101" s="31">
        <f t="shared" si="272"/>
        <v>1.4017983067603916</v>
      </c>
      <c r="AP101" s="22">
        <f>[17]APE!K33</f>
        <v>1217.8309999999999</v>
      </c>
      <c r="AQ101" s="22">
        <f>[18]APE!K33</f>
        <v>1922.7315000000001</v>
      </c>
      <c r="AR101" s="22">
        <f>[19]APE!K33</f>
        <v>1980.48</v>
      </c>
      <c r="AS101" s="22">
        <f>[20]APE!K34</f>
        <v>1766.6179999999999</v>
      </c>
      <c r="AT101" s="22">
        <f>[21]APE!K34</f>
        <v>1840.75</v>
      </c>
      <c r="AU101" s="22">
        <f>[22]APE!K34</f>
        <v>2241.2600000000002</v>
      </c>
      <c r="AV101" s="18"/>
      <c r="AW101" s="18"/>
      <c r="AX101" s="18"/>
      <c r="AY101" s="18"/>
      <c r="AZ101" s="18"/>
      <c r="BA101" s="18"/>
      <c r="BB101" s="110">
        <f>SUM(AP101:INDEX(AP101:AR101,IF($B$2&lt;3,$B$2,3)))</f>
        <v>5121.0424999999996</v>
      </c>
      <c r="BC101" s="110">
        <f>SUM(AS101:INDEX(AS101:AU101,IF(AND($B$2&gt;3,$B$2&lt;7),$B$2-3,0)))</f>
        <v>5848.6280000000006</v>
      </c>
      <c r="BD101" s="110">
        <f>SUM(AV101:INDEX(AV101:AX101,IF(AND($B$2&gt;6,$B$2&lt;10),$B$2-6,0)))</f>
        <v>0</v>
      </c>
      <c r="BE101" s="110">
        <f>SUM(AY101:INDEX(AY101:BA101,IF($B$2&gt;9,$B$2-9,0)))</f>
        <v>0</v>
      </c>
      <c r="BF101" s="110">
        <f>SUM($AP101:INDEX(AP101:BA101,$B$2))</f>
        <v>10969.6705</v>
      </c>
      <c r="BG101" s="125">
        <f t="shared" si="285"/>
        <v>1.3589952752179939</v>
      </c>
      <c r="BH101" s="111">
        <f t="shared" si="273"/>
        <v>2.1173148522352738</v>
      </c>
      <c r="BI101" s="111">
        <f t="shared" si="273"/>
        <v>1.2759665520078394</v>
      </c>
      <c r="BJ101" s="111">
        <f t="shared" si="273"/>
        <v>2.371082907868812</v>
      </c>
      <c r="BK101" s="111">
        <f t="shared" si="273"/>
        <v>1.4157023560302036</v>
      </c>
      <c r="BL101" s="111">
        <f t="shared" si="273"/>
        <v>1.3222921082891197</v>
      </c>
      <c r="BM101" s="111">
        <f t="shared" si="273"/>
        <v>0</v>
      </c>
      <c r="BN101" s="111">
        <f t="shared" si="273"/>
        <v>0</v>
      </c>
      <c r="BO101" s="111">
        <f t="shared" si="273"/>
        <v>0</v>
      </c>
      <c r="BP101" s="111">
        <f t="shared" si="273"/>
        <v>0</v>
      </c>
      <c r="BQ101" s="111">
        <f t="shared" si="273"/>
        <v>0</v>
      </c>
      <c r="BR101" s="111">
        <f t="shared" si="273"/>
        <v>0</v>
      </c>
      <c r="BS101" s="111">
        <f>BB101/SUM(O101:INDEX(O101:Q101,IF($B$2&lt;3,$B$2,3)))</f>
        <v>1.5257699845606825</v>
      </c>
      <c r="BT101" s="111">
        <f>BC101/SUM(R101:INDEX(R101:T101,$C$2))</f>
        <v>1.5636842841204432</v>
      </c>
      <c r="BU101" s="111">
        <f t="shared" si="274"/>
        <v>0</v>
      </c>
      <c r="BV101" s="111">
        <f t="shared" si="274"/>
        <v>0</v>
      </c>
      <c r="BW101" s="111">
        <f t="shared" si="286"/>
        <v>1.5457526949676135</v>
      </c>
    </row>
    <row r="102" spans="1:75" x14ac:dyDescent="0.25">
      <c r="A102" s="20" t="str">
        <f t="shared" si="275"/>
        <v>FYP:SA</v>
      </c>
      <c r="B102" s="135" t="s">
        <v>136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6"/>
      <c r="X102" s="6"/>
      <c r="Y102" s="6"/>
      <c r="Z102" s="6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31"/>
      <c r="AL102" s="31"/>
      <c r="AM102" s="31"/>
      <c r="AN102" s="31"/>
      <c r="AO102" s="31"/>
      <c r="AP102" s="22"/>
      <c r="AQ102" s="22">
        <f>[18]APE!K34</f>
        <v>1084.7329999999999</v>
      </c>
      <c r="AR102" s="22">
        <f>[19]APE!K34</f>
        <v>796.16</v>
      </c>
      <c r="AS102" s="22">
        <f>[20]APE!K35</f>
        <v>2040.4670000000001</v>
      </c>
      <c r="AT102" s="22">
        <f>[21]APE!K35</f>
        <v>801.39</v>
      </c>
      <c r="AU102" s="22">
        <f>[22]APE!K35</f>
        <v>755.55</v>
      </c>
      <c r="AV102" s="18"/>
      <c r="AW102" s="18"/>
      <c r="AX102" s="18"/>
      <c r="AY102" s="18"/>
      <c r="AZ102" s="18"/>
      <c r="BA102" s="18"/>
      <c r="BB102" s="110">
        <f>SUM(AP102:INDEX(AP102:AR102,IF($B$2&lt;3,$B$2,3)))</f>
        <v>1880.893</v>
      </c>
      <c r="BC102" s="110">
        <f>SUM(AS102:INDEX(AS102:AU102,IF(AND($B$2&gt;3,$B$2&lt;7),$B$2-3,0)))</f>
        <v>3597.4070000000002</v>
      </c>
      <c r="BD102" s="110">
        <f>SUM(AV102:INDEX(AV102:AX102,IF(AND($B$2&gt;6,$B$2&lt;10),$B$2-6,0)))</f>
        <v>0</v>
      </c>
      <c r="BE102" s="110">
        <f>SUM(AY102:INDEX(AY102:BA102,IF($B$2&gt;9,$B$2-9,0)))</f>
        <v>0</v>
      </c>
      <c r="BF102" s="110">
        <f>SUM($AP102:INDEX(AP102:BA102,$B$2))</f>
        <v>5478.3</v>
      </c>
      <c r="BG102" s="125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</row>
    <row r="103" spans="1:75" s="19" customFormat="1" x14ac:dyDescent="0.25">
      <c r="A103" s="20" t="str">
        <f t="shared" si="275"/>
        <v xml:space="preserve">FYP:Total </v>
      </c>
      <c r="B103" s="1" t="s">
        <v>3</v>
      </c>
      <c r="C103" s="15">
        <f>SUM(C95:C101)</f>
        <v>5144.4609999999993</v>
      </c>
      <c r="D103" s="15">
        <f t="shared" ref="D103:AE103" si="287">SUM(D95:D101)</f>
        <v>4078.674</v>
      </c>
      <c r="E103" s="15">
        <f t="shared" si="287"/>
        <v>8069.9130000000005</v>
      </c>
      <c r="F103" s="15">
        <f t="shared" si="287"/>
        <v>9638.9079999999994</v>
      </c>
      <c r="G103" s="15">
        <f t="shared" si="287"/>
        <v>7216.0970000000016</v>
      </c>
      <c r="H103" s="15">
        <f t="shared" si="287"/>
        <v>8224.2810000000009</v>
      </c>
      <c r="I103" s="15">
        <f t="shared" si="287"/>
        <v>12306.225</v>
      </c>
      <c r="J103" s="15">
        <f t="shared" si="287"/>
        <v>6576.0320000000011</v>
      </c>
      <c r="K103" s="15">
        <f t="shared" si="287"/>
        <v>16784.499</v>
      </c>
      <c r="L103" s="15">
        <f t="shared" si="287"/>
        <v>11774.130999999999</v>
      </c>
      <c r="M103" s="15">
        <f t="shared" si="287"/>
        <v>20946.708000000028</v>
      </c>
      <c r="N103" s="15">
        <f t="shared" si="287"/>
        <v>23839.257000000016</v>
      </c>
      <c r="O103" s="15">
        <f t="shared" si="287"/>
        <v>6952.7290000000012</v>
      </c>
      <c r="P103" s="15">
        <f t="shared" si="287"/>
        <v>6827.6900000000005</v>
      </c>
      <c r="Q103" s="15">
        <f t="shared" si="287"/>
        <v>16078.613000000001</v>
      </c>
      <c r="R103" s="15">
        <f t="shared" si="287"/>
        <v>12809.992</v>
      </c>
      <c r="S103" s="15">
        <f t="shared" si="287"/>
        <v>14304.162000000002</v>
      </c>
      <c r="T103" s="15">
        <f t="shared" si="287"/>
        <v>24355.597000000071</v>
      </c>
      <c r="U103" s="15">
        <f t="shared" si="287"/>
        <v>15663.974000000011</v>
      </c>
      <c r="V103" s="15">
        <f t="shared" si="287"/>
        <v>17565.845000000008</v>
      </c>
      <c r="W103" s="15">
        <f t="shared" si="287"/>
        <v>28869.911000000073</v>
      </c>
      <c r="X103" s="15">
        <f t="shared" si="287"/>
        <v>21593.701000000019</v>
      </c>
      <c r="Y103" s="15">
        <f t="shared" si="287"/>
        <v>23151.401000000049</v>
      </c>
      <c r="Z103" s="15">
        <f t="shared" si="287"/>
        <v>49695.418000000216</v>
      </c>
      <c r="AA103" s="7">
        <f t="shared" si="287"/>
        <v>81328.783000000083</v>
      </c>
      <c r="AB103" s="7">
        <f t="shared" si="287"/>
        <v>29859.031999999999</v>
      </c>
      <c r="AC103" s="7">
        <f t="shared" si="287"/>
        <v>51469.751000000062</v>
      </c>
      <c r="AD103" s="7">
        <f t="shared" si="287"/>
        <v>62099.730000000083</v>
      </c>
      <c r="AE103" s="7">
        <f t="shared" si="287"/>
        <v>94440.520000000281</v>
      </c>
      <c r="AF103" s="7">
        <f>SUM(AF95:AF101)</f>
        <v>42372.334000000003</v>
      </c>
      <c r="AG103" s="7">
        <f t="shared" ref="AG103:AJ103" si="288">SUM(AG95:AG101)</f>
        <v>17293.047999999999</v>
      </c>
      <c r="AH103" s="7">
        <f t="shared" si="288"/>
        <v>25079.286000000007</v>
      </c>
      <c r="AI103" s="7">
        <f t="shared" si="288"/>
        <v>35666.756000000001</v>
      </c>
      <c r="AJ103" s="7">
        <f t="shared" si="288"/>
        <v>56560.096000000049</v>
      </c>
      <c r="AK103" s="31">
        <f t="shared" si="284"/>
        <v>0.91938407263569855</v>
      </c>
      <c r="AL103" s="31">
        <f t="shared" si="269"/>
        <v>0.72664946052309576</v>
      </c>
      <c r="AM103" s="31">
        <f t="shared" si="270"/>
        <v>1.0522813528263941</v>
      </c>
      <c r="AN103" s="31">
        <f t="shared" si="271"/>
        <v>0.74110956432371022</v>
      </c>
      <c r="AO103" s="31">
        <f t="shared" si="272"/>
        <v>0.66973761855001457</v>
      </c>
      <c r="AP103" s="15">
        <f t="shared" ref="AP103" si="289">SUM(AP95:AP101)</f>
        <v>13930.407000000003</v>
      </c>
      <c r="AQ103" s="15">
        <f>SUM(AQ95:AQ102)</f>
        <v>19706.296000000031</v>
      </c>
      <c r="AR103" s="15">
        <f t="shared" ref="AR103:BA103" si="290">SUM(AR95:AR102)</f>
        <v>29635.230000000003</v>
      </c>
      <c r="AS103" s="15">
        <f t="shared" si="290"/>
        <v>25471.794000000009</v>
      </c>
      <c r="AT103" s="15">
        <f t="shared" si="290"/>
        <v>22432.899999999998</v>
      </c>
      <c r="AU103" s="15">
        <f t="shared" si="290"/>
        <v>27374.149999999998</v>
      </c>
      <c r="AV103" s="15">
        <f t="shared" si="290"/>
        <v>0</v>
      </c>
      <c r="AW103" s="15">
        <f t="shared" si="290"/>
        <v>0</v>
      </c>
      <c r="AX103" s="15">
        <f t="shared" si="290"/>
        <v>0</v>
      </c>
      <c r="AY103" s="15">
        <f t="shared" si="290"/>
        <v>0</v>
      </c>
      <c r="AZ103" s="15">
        <f t="shared" si="290"/>
        <v>0</v>
      </c>
      <c r="BA103" s="15">
        <f t="shared" si="290"/>
        <v>0</v>
      </c>
      <c r="BB103" s="116">
        <f>SUM(AP103:INDEX(AP103:AR103,IF($B$2&lt;3,$B$2,3)))</f>
        <v>63271.933000000041</v>
      </c>
      <c r="BC103" s="116">
        <f>SUM(AS103:INDEX(AS103:AU103,IF(AND($B$2&gt;3,$B$2&lt;7),$B$2-3,0)))</f>
        <v>75278.843999999997</v>
      </c>
      <c r="BD103" s="116">
        <f>SUM(AV103:INDEX(AV103:AX103,IF(AND($B$2&gt;6,$B$2&lt;10),$B$2-6,0)))</f>
        <v>0</v>
      </c>
      <c r="BE103" s="116">
        <f>SUM(AY103:INDEX(AY103:BA103,IF($B$2&gt;9,$B$2-9,0)))</f>
        <v>0</v>
      </c>
      <c r="BF103" s="116">
        <f>SUM($AP103:INDEX(AP103:BA103,$B$2))</f>
        <v>138550.77700000003</v>
      </c>
      <c r="BG103" s="126">
        <f t="shared" si="285"/>
        <v>2.0035883751545618</v>
      </c>
      <c r="BH103" s="111">
        <f t="shared" si="273"/>
        <v>2.8862318002135465</v>
      </c>
      <c r="BI103" s="111">
        <f t="shared" si="273"/>
        <v>1.8431459230967249</v>
      </c>
      <c r="BJ103" s="111">
        <f t="shared" si="273"/>
        <v>1.9884316867645202</v>
      </c>
      <c r="BK103" s="111">
        <f t="shared" si="273"/>
        <v>1.5682778201197662</v>
      </c>
      <c r="BL103" s="111">
        <f t="shared" si="273"/>
        <v>1.1239367279726264</v>
      </c>
      <c r="BM103" s="111">
        <f t="shared" si="273"/>
        <v>0</v>
      </c>
      <c r="BN103" s="111">
        <f t="shared" si="273"/>
        <v>0</v>
      </c>
      <c r="BO103" s="111">
        <f t="shared" si="273"/>
        <v>0</v>
      </c>
      <c r="BP103" s="111">
        <f t="shared" si="273"/>
        <v>0</v>
      </c>
      <c r="BQ103" s="111">
        <f t="shared" si="273"/>
        <v>0</v>
      </c>
      <c r="BR103" s="111">
        <f t="shared" si="273"/>
        <v>0</v>
      </c>
      <c r="BS103" s="111">
        <f>BB103/SUM(O103:INDEX(O103:Q103,IF($B$2&lt;3,$B$2,3)))</f>
        <v>2.1190215744435399</v>
      </c>
      <c r="BT103" s="111">
        <f>BC103/SUM(R103:INDEX(R103:T103,$C$2))</f>
        <v>1.4625841885265753</v>
      </c>
      <c r="BU103" s="111">
        <f t="shared" si="274"/>
        <v>0</v>
      </c>
      <c r="BV103" s="111">
        <f t="shared" si="274"/>
        <v>0</v>
      </c>
      <c r="BW103" s="111">
        <f t="shared" si="286"/>
        <v>1.7035884700254262</v>
      </c>
    </row>
    <row r="104" spans="1:75" x14ac:dyDescent="0.25"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24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</row>
    <row r="105" spans="1:75" x14ac:dyDescent="0.25"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24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</row>
    <row r="106" spans="1:75" s="19" customFormat="1" x14ac:dyDescent="0.25">
      <c r="B106" s="2" t="s">
        <v>9</v>
      </c>
      <c r="C106" s="3">
        <v>42005</v>
      </c>
      <c r="D106" s="3">
        <v>42036</v>
      </c>
      <c r="E106" s="3">
        <v>42064</v>
      </c>
      <c r="F106" s="3">
        <v>42095</v>
      </c>
      <c r="G106" s="3">
        <v>42125</v>
      </c>
      <c r="H106" s="3">
        <v>42156</v>
      </c>
      <c r="I106" s="3">
        <v>42186</v>
      </c>
      <c r="J106" s="3">
        <v>42217</v>
      </c>
      <c r="K106" s="3">
        <v>42248</v>
      </c>
      <c r="L106" s="3">
        <v>42278</v>
      </c>
      <c r="M106" s="3">
        <v>42309</v>
      </c>
      <c r="N106" s="3">
        <v>42339</v>
      </c>
      <c r="O106" s="3">
        <v>42370</v>
      </c>
      <c r="P106" s="3">
        <v>42401</v>
      </c>
      <c r="Q106" s="3">
        <v>42430</v>
      </c>
      <c r="R106" s="3">
        <v>42461</v>
      </c>
      <c r="S106" s="3">
        <v>42491</v>
      </c>
      <c r="T106" s="3">
        <v>42522</v>
      </c>
      <c r="U106" s="3">
        <v>42552</v>
      </c>
      <c r="V106" s="3">
        <v>42583</v>
      </c>
      <c r="W106" s="3">
        <v>42614</v>
      </c>
      <c r="X106" s="3">
        <v>42644</v>
      </c>
      <c r="Y106" s="3">
        <v>42675</v>
      </c>
      <c r="Z106" s="3">
        <v>42705</v>
      </c>
      <c r="AA106" s="29" t="str">
        <f>$AA$87</f>
        <v>YTD 6/16</v>
      </c>
      <c r="AB106" s="29" t="s">
        <v>19</v>
      </c>
      <c r="AC106" s="29" t="s">
        <v>20</v>
      </c>
      <c r="AD106" s="29" t="s">
        <v>21</v>
      </c>
      <c r="AE106" s="29" t="s">
        <v>22</v>
      </c>
      <c r="AF106" s="26" t="str">
        <f t="shared" ref="AF106:AJ106" si="291">AF94</f>
        <v>YTD 0/15</v>
      </c>
      <c r="AG106" s="26" t="str">
        <f t="shared" si="291"/>
        <v>Q1 '15</v>
      </c>
      <c r="AH106" s="26" t="str">
        <f t="shared" si="291"/>
        <v>Q2 '15</v>
      </c>
      <c r="AI106" s="26" t="str">
        <f t="shared" si="291"/>
        <v>Q3 '15</v>
      </c>
      <c r="AJ106" s="26" t="str">
        <f t="shared" si="291"/>
        <v>Q4 '15</v>
      </c>
      <c r="AK106" s="30" t="s">
        <v>27</v>
      </c>
      <c r="AL106" s="30" t="s">
        <v>29</v>
      </c>
      <c r="AM106" s="30" t="s">
        <v>30</v>
      </c>
      <c r="AN106" s="30" t="s">
        <v>31</v>
      </c>
      <c r="AO106" s="30" t="s">
        <v>32</v>
      </c>
      <c r="AP106" s="108">
        <v>42736</v>
      </c>
      <c r="AQ106" s="108">
        <v>42767</v>
      </c>
      <c r="AR106" s="108">
        <v>42795</v>
      </c>
      <c r="AS106" s="108">
        <v>42826</v>
      </c>
      <c r="AT106" s="108">
        <v>42856</v>
      </c>
      <c r="AU106" s="108">
        <v>42887</v>
      </c>
      <c r="AV106" s="108">
        <v>42917</v>
      </c>
      <c r="AW106" s="108">
        <v>42948</v>
      </c>
      <c r="AX106" s="108">
        <v>42979</v>
      </c>
      <c r="AY106" s="108">
        <v>43009</v>
      </c>
      <c r="AZ106" s="108">
        <v>43040</v>
      </c>
      <c r="BA106" s="108">
        <v>43070</v>
      </c>
      <c r="BB106" s="29" t="s">
        <v>123</v>
      </c>
      <c r="BC106" s="29" t="s">
        <v>124</v>
      </c>
      <c r="BD106" s="29" t="s">
        <v>125</v>
      </c>
      <c r="BE106" s="29" t="s">
        <v>126</v>
      </c>
      <c r="BF106" s="29" t="str">
        <f>$BF$3</f>
        <v>YTD 6/17</v>
      </c>
      <c r="BG106" s="121">
        <v>42736</v>
      </c>
      <c r="BH106" s="108">
        <v>42767</v>
      </c>
      <c r="BI106" s="108">
        <v>42795</v>
      </c>
      <c r="BJ106" s="108">
        <v>42826</v>
      </c>
      <c r="BK106" s="108">
        <v>42856</v>
      </c>
      <c r="BL106" s="108">
        <v>42887</v>
      </c>
      <c r="BM106" s="108">
        <v>42917</v>
      </c>
      <c r="BN106" s="108">
        <v>42948</v>
      </c>
      <c r="BO106" s="108">
        <v>42979</v>
      </c>
      <c r="BP106" s="108">
        <v>43009</v>
      </c>
      <c r="BQ106" s="108">
        <v>43040</v>
      </c>
      <c r="BR106" s="108">
        <v>43070</v>
      </c>
      <c r="BS106" s="29" t="s">
        <v>127</v>
      </c>
      <c r="BT106" s="29" t="s">
        <v>128</v>
      </c>
      <c r="BU106" s="29" t="s">
        <v>96</v>
      </c>
      <c r="BV106" s="29" t="s">
        <v>129</v>
      </c>
      <c r="BW106" s="112" t="s">
        <v>130</v>
      </c>
    </row>
    <row r="107" spans="1:75" x14ac:dyDescent="0.25">
      <c r="A107" s="20" t="str">
        <f>$B$106&amp;"_by_designation:"&amp;B107</f>
        <v># Manpower_by_designation:AG</v>
      </c>
      <c r="B107" t="s">
        <v>17</v>
      </c>
      <c r="C107" s="6">
        <f>[25]Ag!F132</f>
        <v>845</v>
      </c>
      <c r="D107">
        <f>[25]Ag!F147</f>
        <v>883</v>
      </c>
      <c r="E107">
        <f>[25]Ag!F162</f>
        <v>997</v>
      </c>
      <c r="F107">
        <f>[25]Ag!F177</f>
        <v>1127</v>
      </c>
      <c r="G107">
        <f>[25]Ag!F191</f>
        <v>1061</v>
      </c>
      <c r="H107">
        <f>[25]Ag!F207</f>
        <v>1105</v>
      </c>
      <c r="I107">
        <f>[25]Ag!F222</f>
        <v>1101</v>
      </c>
      <c r="J107">
        <f>[25]Ag!F237</f>
        <v>1199</v>
      </c>
      <c r="K107">
        <f>[25]Ag!F252</f>
        <v>1297</v>
      </c>
      <c r="L107">
        <f>[25]Ag!F267</f>
        <v>1387</v>
      </c>
      <c r="M107">
        <f>[25]Ag!F282</f>
        <v>1621</v>
      </c>
      <c r="N107">
        <f>[25]Ag!F7</f>
        <v>1704</v>
      </c>
      <c r="O107">
        <f>[25]Ag!F24</f>
        <v>1716</v>
      </c>
      <c r="P107">
        <f>[25]Ag!F40</f>
        <v>1621</v>
      </c>
      <c r="Q107">
        <v>1726</v>
      </c>
      <c r="R107">
        <f>[25]Ag!F72</f>
        <v>1792</v>
      </c>
      <c r="S107">
        <v>2080</v>
      </c>
      <c r="T107">
        <v>2766</v>
      </c>
      <c r="U107">
        <v>3156</v>
      </c>
      <c r="V107">
        <v>3577</v>
      </c>
      <c r="W107">
        <f>VLOOKUP(B107,[26]MP!$Y$29:$Z$34,2,0)</f>
        <v>4038</v>
      </c>
      <c r="X107">
        <f>[15]MP!Z29</f>
        <v>4438</v>
      </c>
      <c r="Y107">
        <f>[24]MP!Z33</f>
        <v>4775</v>
      </c>
      <c r="Z107">
        <f>[16]MP!Z33</f>
        <v>5348</v>
      </c>
      <c r="AA107" s="22">
        <f>INDEX($O107:$Z107,$B$2)</f>
        <v>2766</v>
      </c>
      <c r="AB107" s="22">
        <f t="shared" ref="AB107" si="292">Q107</f>
        <v>1726</v>
      </c>
      <c r="AC107" s="22">
        <f t="shared" ref="AC107" si="293">T107</f>
        <v>2766</v>
      </c>
      <c r="AD107" s="22">
        <f t="shared" ref="AD107" si="294">W107</f>
        <v>4038</v>
      </c>
      <c r="AE107" s="22">
        <f t="shared" ref="AE107" si="295">Z107</f>
        <v>5348</v>
      </c>
      <c r="AF107" s="18">
        <f>INDEX($C107:$N107,$B$2)</f>
        <v>1105</v>
      </c>
      <c r="AG107" s="22">
        <f t="shared" ref="AG107:AG114" si="296">E107</f>
        <v>997</v>
      </c>
      <c r="AH107" s="22">
        <f t="shared" ref="AH107:AH114" si="297">H107</f>
        <v>1105</v>
      </c>
      <c r="AI107" s="22">
        <f t="shared" ref="AI107:AI114" si="298">K107</f>
        <v>1297</v>
      </c>
      <c r="AJ107" s="22">
        <f t="shared" ref="AJ107:AJ114" si="299">N107</f>
        <v>1704</v>
      </c>
      <c r="AK107" s="31">
        <f>AA107/AF107-1</f>
        <v>1.5031674208144796</v>
      </c>
      <c r="AL107" s="31">
        <f t="shared" ref="AL107:AL114" si="300">AB107/AG107-1</f>
        <v>0.73119358074222673</v>
      </c>
      <c r="AM107" s="31">
        <f t="shared" ref="AM107:AM114" si="301">AC107/AH107-1</f>
        <v>1.5031674208144796</v>
      </c>
      <c r="AN107" s="31">
        <f t="shared" ref="AN107:AN114" si="302">AD107/AI107-1</f>
        <v>2.1133384734001543</v>
      </c>
      <c r="AO107" s="31">
        <f t="shared" ref="AO107:AO114" si="303">AE107/AJ107-1</f>
        <v>2.1384976525821595</v>
      </c>
      <c r="AP107" s="22">
        <f>[17]MP!Z33</f>
        <v>5455</v>
      </c>
      <c r="AQ107" s="22">
        <f>[18]MP!Z33</f>
        <v>3696</v>
      </c>
      <c r="AR107" s="22">
        <f>[19]MP!$Z$33</f>
        <v>3844</v>
      </c>
      <c r="AS107" s="22">
        <f>[20]MP!Z33</f>
        <v>3460</v>
      </c>
      <c r="AT107" s="22">
        <f>[21]MP!$Z$33</f>
        <v>3625</v>
      </c>
      <c r="AU107" s="22">
        <f>[22]MP!$Z$33</f>
        <v>4210</v>
      </c>
      <c r="AV107" s="18"/>
      <c r="AW107" s="18"/>
      <c r="AX107" s="18"/>
      <c r="AY107" s="18"/>
      <c r="AZ107" s="18"/>
      <c r="BA107" s="18"/>
      <c r="BB107" s="22">
        <f>INDEX(AP107:AR107,IF($B$2&lt;3,$B$2,3))</f>
        <v>3844</v>
      </c>
      <c r="BC107" s="22">
        <f>INDEX(AS107:AU107,IF($B$2&lt;7,$B$2-3,3))</f>
        <v>4210</v>
      </c>
      <c r="BD107" s="18"/>
      <c r="BE107" s="18"/>
      <c r="BF107" s="22">
        <f>INDEX(AP107:BA107,$B$2)</f>
        <v>4210</v>
      </c>
      <c r="BG107" s="122">
        <f>AP107/O107</f>
        <v>3.178904428904429</v>
      </c>
      <c r="BH107" s="111">
        <f>AQ107/P107</f>
        <v>2.2800740283775447</v>
      </c>
      <c r="BI107" s="111">
        <f t="shared" ref="BI107:BK112" si="304">AR107/Q107</f>
        <v>2.2271147161066049</v>
      </c>
      <c r="BJ107" s="111">
        <f t="shared" si="304"/>
        <v>1.9308035714285714</v>
      </c>
      <c r="BK107" s="111">
        <f t="shared" si="304"/>
        <v>1.7427884615384615</v>
      </c>
      <c r="BL107" s="18"/>
      <c r="BM107" s="18"/>
      <c r="BN107" s="18"/>
      <c r="BO107" s="18"/>
      <c r="BP107" s="18"/>
      <c r="BQ107" s="18"/>
      <c r="BR107" s="18"/>
      <c r="BS107" s="111">
        <f>BB107/INDEX(O107:Q107,IF($B$2&lt;3,$B$2,3))</f>
        <v>2.2271147161066049</v>
      </c>
      <c r="BT107" s="111">
        <f>BC107/INDEX(R107:T107,IF($B$2&lt;7,$B$2-3,3))</f>
        <v>1.522053506869125</v>
      </c>
      <c r="BU107" s="18"/>
      <c r="BV107" s="18"/>
      <c r="BW107" s="111">
        <f t="shared" ref="BW107:BW114" si="305">BF107/AA107</f>
        <v>1.522053506869125</v>
      </c>
    </row>
    <row r="108" spans="1:75" x14ac:dyDescent="0.25">
      <c r="A108" s="20" t="str">
        <f t="shared" ref="A108:A114" si="306">$B$106&amp;"_by_designation:"&amp;B108</f>
        <v># Manpower_by_designation:US</v>
      </c>
      <c r="B108" t="s">
        <v>34</v>
      </c>
      <c r="C108" s="6">
        <f>[25]Ag!F133</f>
        <v>57</v>
      </c>
      <c r="D108">
        <f>[25]Ag!F148</f>
        <v>65</v>
      </c>
      <c r="E108">
        <f>[25]Ag!F163</f>
        <v>65</v>
      </c>
      <c r="F108">
        <f>[25]Ag!F178</f>
        <v>63</v>
      </c>
      <c r="G108">
        <f>[25]Ag!F192</f>
        <v>62</v>
      </c>
      <c r="H108">
        <f>[25]Ag!F208</f>
        <v>49</v>
      </c>
      <c r="I108">
        <f>[25]Ag!F223</f>
        <v>43</v>
      </c>
      <c r="J108">
        <f>[25]Ag!F238</f>
        <v>37</v>
      </c>
      <c r="K108">
        <f>[25]Ag!F253</f>
        <v>39</v>
      </c>
      <c r="L108">
        <f>[25]Ag!F268</f>
        <v>47</v>
      </c>
      <c r="M108">
        <f>[25]Ag!F283</f>
        <v>55</v>
      </c>
      <c r="N108">
        <f>[25]Ag!F8</f>
        <v>58</v>
      </c>
      <c r="O108">
        <f>[25]Ag!F25</f>
        <v>68</v>
      </c>
      <c r="P108">
        <f>[25]Ag!F41</f>
        <v>78</v>
      </c>
      <c r="Q108">
        <v>87</v>
      </c>
      <c r="R108">
        <f>[25]Ag!F73</f>
        <v>110</v>
      </c>
      <c r="S108">
        <v>114</v>
      </c>
      <c r="T108">
        <v>115</v>
      </c>
      <c r="U108">
        <v>127</v>
      </c>
      <c r="V108">
        <v>147</v>
      </c>
      <c r="W108">
        <f>VLOOKUP(B108,[26]MP!$Y$29:$Z$34,2,0)</f>
        <v>178</v>
      </c>
      <c r="X108">
        <f>[15]MP!Z30</f>
        <v>194</v>
      </c>
      <c r="Y108">
        <f>[24]MP!Z34</f>
        <v>206</v>
      </c>
      <c r="Z108">
        <f>[16]MP!Z34</f>
        <v>237</v>
      </c>
      <c r="AA108" s="18">
        <f t="shared" ref="AA108:AA114" si="307">INDEX($O108:$Z108,$B$2)</f>
        <v>115</v>
      </c>
      <c r="AB108" s="22">
        <f>Q108</f>
        <v>87</v>
      </c>
      <c r="AC108" s="22">
        <f>T108</f>
        <v>115</v>
      </c>
      <c r="AD108" s="22">
        <f>W108</f>
        <v>178</v>
      </c>
      <c r="AE108" s="22">
        <f>Z108</f>
        <v>237</v>
      </c>
      <c r="AF108" s="18">
        <f t="shared" ref="AF108:AF114" si="308">INDEX($C108:$N108,$B$2)</f>
        <v>49</v>
      </c>
      <c r="AG108" s="22">
        <f t="shared" si="296"/>
        <v>65</v>
      </c>
      <c r="AH108" s="22">
        <f t="shared" si="297"/>
        <v>49</v>
      </c>
      <c r="AI108" s="22">
        <f t="shared" si="298"/>
        <v>39</v>
      </c>
      <c r="AJ108" s="22">
        <f t="shared" si="299"/>
        <v>58</v>
      </c>
      <c r="AK108" s="31">
        <f t="shared" ref="AK108:AK114" si="309">AA108/AF108-1</f>
        <v>1.3469387755102042</v>
      </c>
      <c r="AL108" s="31">
        <f t="shared" si="300"/>
        <v>0.33846153846153837</v>
      </c>
      <c r="AM108" s="31">
        <f t="shared" si="301"/>
        <v>1.3469387755102042</v>
      </c>
      <c r="AN108" s="31">
        <f t="shared" si="302"/>
        <v>3.5641025641025639</v>
      </c>
      <c r="AO108" s="31">
        <f t="shared" si="303"/>
        <v>3.0862068965517242</v>
      </c>
      <c r="AP108" s="22">
        <f>[17]MP!Z34</f>
        <v>253</v>
      </c>
      <c r="AQ108" s="22">
        <f>[18]MP!Z34</f>
        <v>272</v>
      </c>
      <c r="AR108" s="22">
        <f>[19]MP!$Z$35</f>
        <v>287</v>
      </c>
      <c r="AS108" s="22">
        <f>[20]MP!Z34</f>
        <v>295</v>
      </c>
      <c r="AT108" s="22">
        <f>[21]MP!$Z$35</f>
        <v>313</v>
      </c>
      <c r="AU108" s="22">
        <f>[22]MP!$Z$35</f>
        <v>324</v>
      </c>
      <c r="AV108" s="18"/>
      <c r="AW108" s="18"/>
      <c r="AX108" s="18"/>
      <c r="AY108" s="18"/>
      <c r="AZ108" s="18"/>
      <c r="BA108" s="18"/>
      <c r="BB108" s="22">
        <f t="shared" ref="BB108:BB113" si="310">INDEX(AP108:AR108,IF($B$2&lt;3,$B$2,3))</f>
        <v>287</v>
      </c>
      <c r="BC108" s="18">
        <f t="shared" ref="BC108:BC113" si="311">INDEX(AS108:AU108,IF($B$2&lt;7,$B$2-3,3))</f>
        <v>324</v>
      </c>
      <c r="BD108" s="18"/>
      <c r="BE108" s="18"/>
      <c r="BF108" s="22">
        <f t="shared" ref="BF108:BF113" si="312">INDEX(AP108:BA108,$B$2)</f>
        <v>324</v>
      </c>
      <c r="BG108" s="122">
        <f t="shared" ref="BG108:BH114" si="313">AP108/O108</f>
        <v>3.7205882352941178</v>
      </c>
      <c r="BH108" s="111">
        <f t="shared" si="313"/>
        <v>3.4871794871794872</v>
      </c>
      <c r="BI108" s="111">
        <f t="shared" si="304"/>
        <v>3.2988505747126435</v>
      </c>
      <c r="BJ108" s="111">
        <f t="shared" si="304"/>
        <v>2.6818181818181817</v>
      </c>
      <c r="BK108" s="111">
        <f t="shared" si="304"/>
        <v>2.7456140350877192</v>
      </c>
      <c r="BL108" s="18"/>
      <c r="BM108" s="18"/>
      <c r="BN108" s="18"/>
      <c r="BO108" s="18"/>
      <c r="BP108" s="18"/>
      <c r="BQ108" s="18"/>
      <c r="BR108" s="18"/>
      <c r="BS108" s="111">
        <f t="shared" ref="BS108:BS114" si="314">BB108/INDEX(O108:Q108,IF($B$2&lt;3,$B$2,3))</f>
        <v>3.2988505747126435</v>
      </c>
      <c r="BT108" s="111">
        <f t="shared" ref="BT108:BT114" si="315">BC108/INDEX(R108:T108,IF($B$2&lt;7,$B$2-3,3))</f>
        <v>2.8173913043478263</v>
      </c>
      <c r="BU108" s="18"/>
      <c r="BV108" s="18"/>
      <c r="BW108" s="111">
        <f t="shared" si="305"/>
        <v>2.8173913043478263</v>
      </c>
    </row>
    <row r="109" spans="1:75" x14ac:dyDescent="0.25">
      <c r="A109" s="20" t="str">
        <f t="shared" si="306"/>
        <v># Manpower_by_designation:UM</v>
      </c>
      <c r="B109" t="s">
        <v>35</v>
      </c>
      <c r="C109" s="6">
        <f>[25]Ag!F134</f>
        <v>157</v>
      </c>
      <c r="D109">
        <f>[25]Ag!F149</f>
        <v>169</v>
      </c>
      <c r="E109">
        <f>[25]Ag!F164</f>
        <v>175</v>
      </c>
      <c r="F109">
        <f>[25]Ag!F179</f>
        <v>202</v>
      </c>
      <c r="G109">
        <f>[25]Ag!F193</f>
        <v>214</v>
      </c>
      <c r="H109">
        <f>[25]Ag!F209</f>
        <v>208</v>
      </c>
      <c r="I109">
        <f>[25]Ag!F224</f>
        <v>213</v>
      </c>
      <c r="J109">
        <f>[25]Ag!F239</f>
        <v>211</v>
      </c>
      <c r="K109">
        <f>[25]Ag!F254</f>
        <v>253</v>
      </c>
      <c r="L109">
        <f>[25]Ag!F269</f>
        <v>272</v>
      </c>
      <c r="M109">
        <f>[25]Ag!F284</f>
        <v>289</v>
      </c>
      <c r="N109">
        <f>[25]Ag!F9</f>
        <v>288</v>
      </c>
      <c r="O109">
        <f>[25]Ag!F26</f>
        <v>290</v>
      </c>
      <c r="P109">
        <f>[25]Ag!F42</f>
        <v>284</v>
      </c>
      <c r="Q109">
        <v>293</v>
      </c>
      <c r="R109">
        <f>[25]Ag!F74</f>
        <v>311</v>
      </c>
      <c r="S109">
        <v>348</v>
      </c>
      <c r="T109">
        <v>428</v>
      </c>
      <c r="U109">
        <v>444</v>
      </c>
      <c r="V109">
        <v>494</v>
      </c>
      <c r="W109">
        <f>VLOOKUP(B109,[26]MP!$Y$29:$Z$34,2,0)</f>
        <v>568</v>
      </c>
      <c r="X109">
        <f>[15]MP!$Z$34</f>
        <v>640</v>
      </c>
      <c r="Y109">
        <f>[24]MP!$Z$38</f>
        <v>688</v>
      </c>
      <c r="Z109">
        <f>[16]MP!$Z$38</f>
        <v>738</v>
      </c>
      <c r="AA109" s="18">
        <f t="shared" si="307"/>
        <v>428</v>
      </c>
      <c r="AB109" s="18">
        <f t="shared" ref="AB109:AB114" si="316">Q109</f>
        <v>293</v>
      </c>
      <c r="AC109" s="18">
        <f t="shared" ref="AC109:AC114" si="317">T109</f>
        <v>428</v>
      </c>
      <c r="AD109" s="18">
        <f t="shared" ref="AD109:AD114" si="318">W109</f>
        <v>568</v>
      </c>
      <c r="AE109" s="18">
        <f t="shared" ref="AE109:AE114" si="319">Z109</f>
        <v>738</v>
      </c>
      <c r="AF109" s="18">
        <f t="shared" si="308"/>
        <v>208</v>
      </c>
      <c r="AG109" s="22">
        <f t="shared" si="296"/>
        <v>175</v>
      </c>
      <c r="AH109" s="22">
        <f t="shared" si="297"/>
        <v>208</v>
      </c>
      <c r="AI109" s="22">
        <f t="shared" si="298"/>
        <v>253</v>
      </c>
      <c r="AJ109" s="22">
        <f t="shared" si="299"/>
        <v>288</v>
      </c>
      <c r="AK109" s="31">
        <f t="shared" si="309"/>
        <v>1.0576923076923075</v>
      </c>
      <c r="AL109" s="31">
        <f t="shared" si="300"/>
        <v>0.67428571428571438</v>
      </c>
      <c r="AM109" s="31">
        <f t="shared" si="301"/>
        <v>1.0576923076923075</v>
      </c>
      <c r="AN109" s="31">
        <f t="shared" si="302"/>
        <v>1.2450592885375493</v>
      </c>
      <c r="AO109" s="31">
        <f t="shared" si="303"/>
        <v>1.5625</v>
      </c>
      <c r="AP109" s="22">
        <f>[17]MP!$Z$38</f>
        <v>722</v>
      </c>
      <c r="AQ109" s="22">
        <f>[18]MP!$Z$38</f>
        <v>749</v>
      </c>
      <c r="AR109" s="22">
        <f>[19]MP!$Z$39</f>
        <v>729</v>
      </c>
      <c r="AS109" s="22">
        <f>[20]MP!Z35</f>
        <v>602</v>
      </c>
      <c r="AT109" s="22">
        <f>[21]MP!$Z$39</f>
        <v>630</v>
      </c>
      <c r="AU109" s="22">
        <f>[22]MP!$Z$39</f>
        <v>634</v>
      </c>
      <c r="AV109" s="18"/>
      <c r="AW109" s="18"/>
      <c r="AX109" s="18"/>
      <c r="AY109" s="18"/>
      <c r="AZ109" s="18"/>
      <c r="BA109" s="18"/>
      <c r="BB109" s="22">
        <f t="shared" si="310"/>
        <v>729</v>
      </c>
      <c r="BC109" s="18">
        <f t="shared" si="311"/>
        <v>634</v>
      </c>
      <c r="BD109" s="18"/>
      <c r="BE109" s="18"/>
      <c r="BF109" s="22">
        <f t="shared" si="312"/>
        <v>634</v>
      </c>
      <c r="BG109" s="122">
        <f t="shared" si="313"/>
        <v>2.489655172413793</v>
      </c>
      <c r="BH109" s="111">
        <f t="shared" si="313"/>
        <v>2.637323943661972</v>
      </c>
      <c r="BI109" s="111">
        <f t="shared" si="304"/>
        <v>2.4880546075085324</v>
      </c>
      <c r="BJ109" s="111">
        <f t="shared" si="304"/>
        <v>1.9356913183279743</v>
      </c>
      <c r="BK109" s="111">
        <f t="shared" si="304"/>
        <v>1.8103448275862069</v>
      </c>
      <c r="BL109" s="18"/>
      <c r="BM109" s="18"/>
      <c r="BN109" s="18"/>
      <c r="BO109" s="18"/>
      <c r="BP109" s="18"/>
      <c r="BQ109" s="18"/>
      <c r="BR109" s="18"/>
      <c r="BS109" s="111">
        <f t="shared" si="314"/>
        <v>2.4880546075085324</v>
      </c>
      <c r="BT109" s="111">
        <f t="shared" si="315"/>
        <v>1.4813084112149533</v>
      </c>
      <c r="BU109" s="18"/>
      <c r="BV109" s="18"/>
      <c r="BW109" s="111">
        <f t="shared" si="305"/>
        <v>1.4813084112149533</v>
      </c>
    </row>
    <row r="110" spans="1:75" x14ac:dyDescent="0.25">
      <c r="A110" s="20" t="str">
        <f t="shared" si="306"/>
        <v># Manpower_by_designation:SUM</v>
      </c>
      <c r="B110" t="s">
        <v>36</v>
      </c>
      <c r="C110" s="6">
        <f>[25]Ag!F135</f>
        <v>52</v>
      </c>
      <c r="D110">
        <f>[25]Ag!F150</f>
        <v>54</v>
      </c>
      <c r="E110">
        <f>[25]Ag!F165</f>
        <v>60</v>
      </c>
      <c r="F110">
        <f>[25]Ag!F180</f>
        <v>70</v>
      </c>
      <c r="G110">
        <f>[25]Ag!F194</f>
        <v>80</v>
      </c>
      <c r="H110">
        <f>[25]Ag!F210</f>
        <v>81</v>
      </c>
      <c r="I110">
        <f>[25]Ag!F225</f>
        <v>82</v>
      </c>
      <c r="J110">
        <f>[25]Ag!F240</f>
        <v>80</v>
      </c>
      <c r="K110">
        <f>[25]Ag!F255</f>
        <v>94</v>
      </c>
      <c r="L110">
        <f>[25]Ag!F270</f>
        <v>97</v>
      </c>
      <c r="M110">
        <f>[25]Ag!F285</f>
        <v>95</v>
      </c>
      <c r="N110">
        <f>[25]Ag!F10</f>
        <v>93</v>
      </c>
      <c r="O110">
        <f>[25]Ag!F27</f>
        <v>94</v>
      </c>
      <c r="P110">
        <f>[25]Ag!F43</f>
        <v>96</v>
      </c>
      <c r="Q110">
        <v>99</v>
      </c>
      <c r="R110">
        <f>[25]Ag!F75</f>
        <v>114</v>
      </c>
      <c r="S110">
        <v>131</v>
      </c>
      <c r="T110">
        <v>148</v>
      </c>
      <c r="U110">
        <v>156</v>
      </c>
      <c r="V110">
        <v>172</v>
      </c>
      <c r="W110">
        <f>VLOOKUP(B110,[26]MP!$Y$29:$Z$34,2,0)</f>
        <v>197</v>
      </c>
      <c r="X110">
        <f>[15]MP!$Z$33</f>
        <v>210</v>
      </c>
      <c r="Y110">
        <f>[24]MP!$Z$37</f>
        <v>231</v>
      </c>
      <c r="Z110">
        <f>[16]MP!$Z$37</f>
        <v>251</v>
      </c>
      <c r="AA110" s="18">
        <f t="shared" si="307"/>
        <v>148</v>
      </c>
      <c r="AB110" s="18">
        <f t="shared" si="316"/>
        <v>99</v>
      </c>
      <c r="AC110" s="18">
        <f t="shared" si="317"/>
        <v>148</v>
      </c>
      <c r="AD110" s="18">
        <f t="shared" si="318"/>
        <v>197</v>
      </c>
      <c r="AE110" s="18">
        <f t="shared" si="319"/>
        <v>251</v>
      </c>
      <c r="AF110" s="18">
        <f t="shared" si="308"/>
        <v>81</v>
      </c>
      <c r="AG110" s="22">
        <f t="shared" si="296"/>
        <v>60</v>
      </c>
      <c r="AH110" s="22">
        <f t="shared" si="297"/>
        <v>81</v>
      </c>
      <c r="AI110" s="22">
        <f t="shared" si="298"/>
        <v>94</v>
      </c>
      <c r="AJ110" s="22">
        <f t="shared" si="299"/>
        <v>93</v>
      </c>
      <c r="AK110" s="31">
        <f t="shared" si="309"/>
        <v>0.82716049382716039</v>
      </c>
      <c r="AL110" s="31">
        <f t="shared" si="300"/>
        <v>0.64999999999999991</v>
      </c>
      <c r="AM110" s="31">
        <f t="shared" si="301"/>
        <v>0.82716049382716039</v>
      </c>
      <c r="AN110" s="31">
        <f t="shared" si="302"/>
        <v>1.0957446808510638</v>
      </c>
      <c r="AO110" s="31">
        <f t="shared" si="303"/>
        <v>1.6989247311827955</v>
      </c>
      <c r="AP110" s="22">
        <f>[17]MP!$Z$37</f>
        <v>255</v>
      </c>
      <c r="AQ110" s="22">
        <f>[18]MP!$Z$37</f>
        <v>259</v>
      </c>
      <c r="AR110" s="22">
        <f>[19]MP!$Z$38</f>
        <v>249</v>
      </c>
      <c r="AS110" s="22">
        <f>[20]MP!Z36</f>
        <v>238</v>
      </c>
      <c r="AT110" s="22">
        <f>[21]MP!$Z$38</f>
        <v>241</v>
      </c>
      <c r="AU110" s="22">
        <f>[22]MP!$Z$38</f>
        <v>225</v>
      </c>
      <c r="AV110" s="18"/>
      <c r="AW110" s="18"/>
      <c r="AX110" s="18"/>
      <c r="AY110" s="18"/>
      <c r="AZ110" s="18"/>
      <c r="BA110" s="18"/>
      <c r="BB110" s="22">
        <f t="shared" si="310"/>
        <v>249</v>
      </c>
      <c r="BC110" s="18">
        <f t="shared" si="311"/>
        <v>225</v>
      </c>
      <c r="BD110" s="18"/>
      <c r="BE110" s="18"/>
      <c r="BF110" s="22">
        <f t="shared" si="312"/>
        <v>225</v>
      </c>
      <c r="BG110" s="122">
        <f t="shared" si="313"/>
        <v>2.7127659574468086</v>
      </c>
      <c r="BH110" s="111">
        <f t="shared" si="313"/>
        <v>2.6979166666666665</v>
      </c>
      <c r="BI110" s="111">
        <f t="shared" si="304"/>
        <v>2.5151515151515151</v>
      </c>
      <c r="BJ110" s="111">
        <f t="shared" si="304"/>
        <v>2.0877192982456139</v>
      </c>
      <c r="BK110" s="111">
        <f t="shared" si="304"/>
        <v>1.8396946564885497</v>
      </c>
      <c r="BL110" s="18"/>
      <c r="BM110" s="18"/>
      <c r="BN110" s="18"/>
      <c r="BO110" s="18"/>
      <c r="BP110" s="18"/>
      <c r="BQ110" s="18"/>
      <c r="BR110" s="18"/>
      <c r="BS110" s="111">
        <f t="shared" si="314"/>
        <v>2.5151515151515151</v>
      </c>
      <c r="BT110" s="111">
        <f t="shared" si="315"/>
        <v>1.5202702702702702</v>
      </c>
      <c r="BU110" s="18"/>
      <c r="BV110" s="18"/>
      <c r="BW110" s="111">
        <f t="shared" si="305"/>
        <v>1.5202702702702702</v>
      </c>
    </row>
    <row r="111" spans="1:75" x14ac:dyDescent="0.25">
      <c r="A111" s="20" t="str">
        <f t="shared" si="306"/>
        <v># Manpower_by_designation:BM</v>
      </c>
      <c r="B111" t="s">
        <v>37</v>
      </c>
      <c r="C111" s="6">
        <f>[25]Ag!F136</f>
        <v>24</v>
      </c>
      <c r="D111">
        <f>[25]Ag!F151</f>
        <v>24</v>
      </c>
      <c r="E111">
        <f>[25]Ag!F166</f>
        <v>27</v>
      </c>
      <c r="F111">
        <f>[25]Ag!F181</f>
        <v>31</v>
      </c>
      <c r="G111">
        <f>[25]Ag!F195</f>
        <v>30</v>
      </c>
      <c r="H111">
        <f>[25]Ag!F211</f>
        <v>29</v>
      </c>
      <c r="I111">
        <f>[25]Ag!F226</f>
        <v>29</v>
      </c>
      <c r="J111">
        <f>[25]Ag!F241</f>
        <v>26</v>
      </c>
      <c r="K111">
        <f>[25]Ag!F256</f>
        <v>28</v>
      </c>
      <c r="L111">
        <f>[25]Ag!F271</f>
        <v>29</v>
      </c>
      <c r="M111">
        <f>[25]Ag!F286</f>
        <v>28</v>
      </c>
      <c r="N111">
        <f>[25]Ag!F11</f>
        <v>28</v>
      </c>
      <c r="O111">
        <f>[25]Ag!F28</f>
        <v>30</v>
      </c>
      <c r="P111">
        <f>[25]Ag!F44</f>
        <v>29</v>
      </c>
      <c r="Q111">
        <v>29</v>
      </c>
      <c r="R111">
        <f>[25]Ag!F76</f>
        <v>31</v>
      </c>
      <c r="S111">
        <v>33</v>
      </c>
      <c r="T111">
        <v>36</v>
      </c>
      <c r="U111">
        <v>39</v>
      </c>
      <c r="V111">
        <v>42</v>
      </c>
      <c r="W111">
        <f>VLOOKUP(B111,[26]MP!$Y$29:$Z$34,2,0)</f>
        <v>57</v>
      </c>
      <c r="X111">
        <f>[15]MP!Z31</f>
        <v>67</v>
      </c>
      <c r="Y111">
        <f>[24]MP!Z35</f>
        <v>70</v>
      </c>
      <c r="Z111">
        <f>[16]MP!Z35</f>
        <v>73</v>
      </c>
      <c r="AA111" s="18">
        <f t="shared" si="307"/>
        <v>36</v>
      </c>
      <c r="AB111" s="18">
        <f t="shared" si="316"/>
        <v>29</v>
      </c>
      <c r="AC111" s="18">
        <f t="shared" si="317"/>
        <v>36</v>
      </c>
      <c r="AD111" s="18">
        <f t="shared" si="318"/>
        <v>57</v>
      </c>
      <c r="AE111" s="18">
        <f t="shared" si="319"/>
        <v>73</v>
      </c>
      <c r="AF111" s="18">
        <f t="shared" si="308"/>
        <v>29</v>
      </c>
      <c r="AG111" s="22">
        <f t="shared" si="296"/>
        <v>27</v>
      </c>
      <c r="AH111" s="22">
        <f t="shared" si="297"/>
        <v>29</v>
      </c>
      <c r="AI111" s="22">
        <f t="shared" si="298"/>
        <v>28</v>
      </c>
      <c r="AJ111" s="22">
        <f t="shared" si="299"/>
        <v>28</v>
      </c>
      <c r="AK111" s="31">
        <f t="shared" si="309"/>
        <v>0.24137931034482762</v>
      </c>
      <c r="AL111" s="31">
        <f t="shared" si="300"/>
        <v>7.4074074074074181E-2</v>
      </c>
      <c r="AM111" s="31">
        <f t="shared" si="301"/>
        <v>0.24137931034482762</v>
      </c>
      <c r="AN111" s="31">
        <f t="shared" si="302"/>
        <v>1.0357142857142856</v>
      </c>
      <c r="AO111" s="31">
        <f t="shared" si="303"/>
        <v>1.6071428571428572</v>
      </c>
      <c r="AP111" s="22">
        <f>[17]MP!Z35</f>
        <v>74</v>
      </c>
      <c r="AQ111" s="22">
        <f>[18]MP!Z35</f>
        <v>83</v>
      </c>
      <c r="AR111" s="22">
        <f>[19]MP!Z36</f>
        <v>82</v>
      </c>
      <c r="AS111" s="22">
        <f>[20]MP!Z37</f>
        <v>82</v>
      </c>
      <c r="AT111" s="22">
        <f>[21]MP!Z36</f>
        <v>81</v>
      </c>
      <c r="AU111" s="22">
        <f>[22]MP!Z36</f>
        <v>80</v>
      </c>
      <c r="AV111" s="18"/>
      <c r="AW111" s="18"/>
      <c r="AX111" s="18"/>
      <c r="AY111" s="18"/>
      <c r="AZ111" s="18"/>
      <c r="BA111" s="18"/>
      <c r="BB111" s="22">
        <f t="shared" si="310"/>
        <v>82</v>
      </c>
      <c r="BC111" s="18">
        <f t="shared" si="311"/>
        <v>80</v>
      </c>
      <c r="BD111" s="18"/>
      <c r="BE111" s="18"/>
      <c r="BF111" s="22">
        <f t="shared" si="312"/>
        <v>80</v>
      </c>
      <c r="BG111" s="122">
        <f t="shared" si="313"/>
        <v>2.4666666666666668</v>
      </c>
      <c r="BH111" s="111">
        <f t="shared" si="313"/>
        <v>2.8620689655172415</v>
      </c>
      <c r="BI111" s="111">
        <f t="shared" si="304"/>
        <v>2.8275862068965516</v>
      </c>
      <c r="BJ111" s="111">
        <f t="shared" si="304"/>
        <v>2.6451612903225805</v>
      </c>
      <c r="BK111" s="111">
        <f t="shared" si="304"/>
        <v>2.4545454545454546</v>
      </c>
      <c r="BL111" s="18"/>
      <c r="BM111" s="18"/>
      <c r="BN111" s="18"/>
      <c r="BO111" s="18"/>
      <c r="BP111" s="18"/>
      <c r="BQ111" s="18"/>
      <c r="BR111" s="18"/>
      <c r="BS111" s="111">
        <f t="shared" si="314"/>
        <v>2.8275862068965516</v>
      </c>
      <c r="BT111" s="111">
        <f t="shared" si="315"/>
        <v>2.2222222222222223</v>
      </c>
      <c r="BU111" s="18"/>
      <c r="BV111" s="18"/>
      <c r="BW111" s="111">
        <f t="shared" si="305"/>
        <v>2.2222222222222223</v>
      </c>
    </row>
    <row r="112" spans="1:75" x14ac:dyDescent="0.25">
      <c r="A112" s="20" t="str">
        <f t="shared" si="306"/>
        <v># Manpower_by_designation:SBM</v>
      </c>
      <c r="B112" t="s">
        <v>38</v>
      </c>
      <c r="C112" s="6">
        <f>[25]Ag!F137</f>
        <v>7</v>
      </c>
      <c r="D112">
        <f>[25]Ag!F152</f>
        <v>8</v>
      </c>
      <c r="E112">
        <f>[25]Ag!F167</f>
        <v>8</v>
      </c>
      <c r="F112">
        <f>[25]Ag!F182</f>
        <v>10</v>
      </c>
      <c r="G112">
        <f>[25]Ag!F196</f>
        <v>12</v>
      </c>
      <c r="H112">
        <f>[25]Ag!F212</f>
        <v>13</v>
      </c>
      <c r="I112">
        <f>[25]Ag!F227</f>
        <v>17</v>
      </c>
      <c r="J112">
        <f>[25]Ag!F242</f>
        <v>19</v>
      </c>
      <c r="K112">
        <f>[25]Ag!F257</f>
        <v>21</v>
      </c>
      <c r="L112">
        <f>[25]Ag!F272</f>
        <v>20</v>
      </c>
      <c r="M112">
        <f>[25]Ag!F287</f>
        <v>20</v>
      </c>
      <c r="N112">
        <f>[25]Ag!F12</f>
        <v>21</v>
      </c>
      <c r="O112">
        <f>[25]Ag!F29</f>
        <v>21</v>
      </c>
      <c r="P112">
        <f>[25]Ag!F45</f>
        <v>22</v>
      </c>
      <c r="Q112">
        <v>25</v>
      </c>
      <c r="R112">
        <f>[25]Ag!F77</f>
        <v>27</v>
      </c>
      <c r="S112">
        <v>27</v>
      </c>
      <c r="T112">
        <v>33</v>
      </c>
      <c r="U112">
        <v>35</v>
      </c>
      <c r="V112">
        <v>38</v>
      </c>
      <c r="W112">
        <f>VLOOKUP(B112,[26]MP!$Y$29:$Z$34,2,0)</f>
        <v>44</v>
      </c>
      <c r="X112">
        <f>[15]MP!Z32</f>
        <v>47</v>
      </c>
      <c r="Y112">
        <f>[24]MP!Z36</f>
        <v>50</v>
      </c>
      <c r="Z112">
        <f>[16]MP!Z36</f>
        <v>54</v>
      </c>
      <c r="AA112" s="18">
        <f t="shared" si="307"/>
        <v>33</v>
      </c>
      <c r="AB112" s="18">
        <f t="shared" si="316"/>
        <v>25</v>
      </c>
      <c r="AC112" s="18">
        <f t="shared" si="317"/>
        <v>33</v>
      </c>
      <c r="AD112" s="18">
        <f t="shared" si="318"/>
        <v>44</v>
      </c>
      <c r="AE112" s="18">
        <f t="shared" si="319"/>
        <v>54</v>
      </c>
      <c r="AF112" s="18">
        <f t="shared" si="308"/>
        <v>13</v>
      </c>
      <c r="AG112" s="22">
        <f t="shared" si="296"/>
        <v>8</v>
      </c>
      <c r="AH112" s="22">
        <f t="shared" si="297"/>
        <v>13</v>
      </c>
      <c r="AI112" s="22">
        <f t="shared" si="298"/>
        <v>21</v>
      </c>
      <c r="AJ112" s="22">
        <f t="shared" si="299"/>
        <v>21</v>
      </c>
      <c r="AK112" s="31">
        <f t="shared" si="309"/>
        <v>1.5384615384615383</v>
      </c>
      <c r="AL112" s="31">
        <f t="shared" si="300"/>
        <v>2.125</v>
      </c>
      <c r="AM112" s="31">
        <f t="shared" si="301"/>
        <v>1.5384615384615383</v>
      </c>
      <c r="AN112" s="31">
        <f t="shared" si="302"/>
        <v>1.0952380952380953</v>
      </c>
      <c r="AO112" s="31">
        <f t="shared" si="303"/>
        <v>1.5714285714285716</v>
      </c>
      <c r="AP112" s="22">
        <f>[17]MP!Z36</f>
        <v>51</v>
      </c>
      <c r="AQ112" s="22">
        <f>[18]MP!Z36</f>
        <v>53</v>
      </c>
      <c r="AR112" s="22">
        <f>[19]MP!Z37</f>
        <v>52</v>
      </c>
      <c r="AS112" s="22">
        <f>[20]MP!Z38</f>
        <v>53</v>
      </c>
      <c r="AT112" s="22">
        <f>[21]MP!Z37</f>
        <v>54</v>
      </c>
      <c r="AU112" s="22">
        <f>[22]MP!Z37</f>
        <v>51</v>
      </c>
      <c r="AV112" s="18"/>
      <c r="AW112" s="18"/>
      <c r="AX112" s="18"/>
      <c r="AY112" s="18"/>
      <c r="AZ112" s="18"/>
      <c r="BA112" s="18"/>
      <c r="BB112" s="22">
        <f t="shared" si="310"/>
        <v>52</v>
      </c>
      <c r="BC112" s="18">
        <f t="shared" si="311"/>
        <v>51</v>
      </c>
      <c r="BD112" s="18"/>
      <c r="BE112" s="18"/>
      <c r="BF112" s="22">
        <f t="shared" si="312"/>
        <v>51</v>
      </c>
      <c r="BG112" s="122">
        <f t="shared" si="313"/>
        <v>2.4285714285714284</v>
      </c>
      <c r="BH112" s="111">
        <f t="shared" si="313"/>
        <v>2.4090909090909092</v>
      </c>
      <c r="BI112" s="111">
        <f t="shared" si="304"/>
        <v>2.08</v>
      </c>
      <c r="BJ112" s="111">
        <f t="shared" si="304"/>
        <v>1.962962962962963</v>
      </c>
      <c r="BK112" s="111">
        <f t="shared" si="304"/>
        <v>2</v>
      </c>
      <c r="BL112" s="18"/>
      <c r="BM112" s="18"/>
      <c r="BN112" s="18"/>
      <c r="BO112" s="18"/>
      <c r="BP112" s="18"/>
      <c r="BQ112" s="18"/>
      <c r="BR112" s="18"/>
      <c r="BS112" s="111">
        <f t="shared" si="314"/>
        <v>2.08</v>
      </c>
      <c r="BT112" s="111">
        <f t="shared" si="315"/>
        <v>1.5454545454545454</v>
      </c>
      <c r="BU112" s="18"/>
      <c r="BV112" s="18"/>
      <c r="BW112" s="111">
        <f t="shared" si="305"/>
        <v>1.5454545454545454</v>
      </c>
    </row>
    <row r="113" spans="1:75" x14ac:dyDescent="0.25">
      <c r="A113" s="20" t="str">
        <f t="shared" si="306"/>
        <v># Manpower_by_designation:SA</v>
      </c>
      <c r="B113" s="135" t="s">
        <v>136</v>
      </c>
      <c r="C113" s="6"/>
      <c r="AA113" s="18"/>
      <c r="AB113" s="18"/>
      <c r="AC113" s="18"/>
      <c r="AD113" s="18"/>
      <c r="AE113" s="18"/>
      <c r="AF113" s="18"/>
      <c r="AG113" s="22"/>
      <c r="AH113" s="22"/>
      <c r="AI113" s="22"/>
      <c r="AJ113" s="22"/>
      <c r="AK113" s="31"/>
      <c r="AL113" s="31"/>
      <c r="AM113" s="31"/>
      <c r="AN113" s="31"/>
      <c r="AO113" s="31"/>
      <c r="AP113" s="22"/>
      <c r="AQ113" s="22">
        <f>[18]MP!$Z$39</f>
        <v>1555</v>
      </c>
      <c r="AR113" s="22">
        <f>[19]MP!$Z$34</f>
        <v>1709</v>
      </c>
      <c r="AS113" s="22">
        <f>[20]MP!Z39</f>
        <v>2366</v>
      </c>
      <c r="AT113" s="22">
        <f>[21]MP!$Z$34</f>
        <v>2740</v>
      </c>
      <c r="AU113" s="22">
        <f>[22]MP!$Z$34</f>
        <v>3299</v>
      </c>
      <c r="AV113" s="18"/>
      <c r="AW113" s="18"/>
      <c r="AX113" s="18"/>
      <c r="AY113" s="18"/>
      <c r="AZ113" s="18"/>
      <c r="BA113" s="18"/>
      <c r="BB113" s="22">
        <f t="shared" si="310"/>
        <v>1709</v>
      </c>
      <c r="BC113" s="18">
        <f t="shared" si="311"/>
        <v>3299</v>
      </c>
      <c r="BD113" s="18"/>
      <c r="BE113" s="18"/>
      <c r="BF113" s="22">
        <f t="shared" si="312"/>
        <v>3299</v>
      </c>
      <c r="BG113" s="122"/>
      <c r="BH113" s="111"/>
      <c r="BI113" s="111"/>
      <c r="BJ113" s="111"/>
      <c r="BK113" s="111"/>
      <c r="BL113" s="18"/>
      <c r="BM113" s="18"/>
      <c r="BN113" s="18"/>
      <c r="BO113" s="18"/>
      <c r="BP113" s="18"/>
      <c r="BQ113" s="18"/>
      <c r="BR113" s="18"/>
      <c r="BS113" s="111"/>
      <c r="BT113" s="111"/>
      <c r="BU113" s="18"/>
      <c r="BV113" s="18"/>
      <c r="BW113" s="111"/>
    </row>
    <row r="114" spans="1:75" s="19" customFormat="1" x14ac:dyDescent="0.25">
      <c r="A114" s="20" t="str">
        <f t="shared" si="306"/>
        <v># Manpower_by_designation:Total (excl. SA)</v>
      </c>
      <c r="B114" s="1" t="s">
        <v>137</v>
      </c>
      <c r="C114" s="7">
        <f t="shared" ref="C114:Z114" si="320">SUM(C107:C112)</f>
        <v>1142</v>
      </c>
      <c r="D114" s="7">
        <f t="shared" si="320"/>
        <v>1203</v>
      </c>
      <c r="E114" s="7">
        <f t="shared" si="320"/>
        <v>1332</v>
      </c>
      <c r="F114" s="7">
        <f t="shared" si="320"/>
        <v>1503</v>
      </c>
      <c r="G114" s="7">
        <f t="shared" si="320"/>
        <v>1459</v>
      </c>
      <c r="H114" s="7">
        <f t="shared" si="320"/>
        <v>1485</v>
      </c>
      <c r="I114" s="7">
        <f t="shared" si="320"/>
        <v>1485</v>
      </c>
      <c r="J114" s="7">
        <f t="shared" si="320"/>
        <v>1572</v>
      </c>
      <c r="K114" s="7">
        <f t="shared" si="320"/>
        <v>1732</v>
      </c>
      <c r="L114" s="7">
        <f t="shared" si="320"/>
        <v>1852</v>
      </c>
      <c r="M114" s="7">
        <f t="shared" si="320"/>
        <v>2108</v>
      </c>
      <c r="N114" s="7">
        <f t="shared" si="320"/>
        <v>2192</v>
      </c>
      <c r="O114" s="7">
        <f t="shared" si="320"/>
        <v>2219</v>
      </c>
      <c r="P114" s="7">
        <f t="shared" si="320"/>
        <v>2130</v>
      </c>
      <c r="Q114" s="7">
        <f t="shared" si="320"/>
        <v>2259</v>
      </c>
      <c r="R114" s="7">
        <f t="shared" si="320"/>
        <v>2385</v>
      </c>
      <c r="S114" s="7">
        <f t="shared" si="320"/>
        <v>2733</v>
      </c>
      <c r="T114" s="7">
        <f t="shared" si="320"/>
        <v>3526</v>
      </c>
      <c r="U114" s="7">
        <f t="shared" si="320"/>
        <v>3957</v>
      </c>
      <c r="V114" s="7">
        <f t="shared" si="320"/>
        <v>4470</v>
      </c>
      <c r="W114" s="7">
        <f t="shared" si="320"/>
        <v>5082</v>
      </c>
      <c r="X114" s="7">
        <f t="shared" si="320"/>
        <v>5596</v>
      </c>
      <c r="Y114" s="7">
        <f t="shared" si="320"/>
        <v>6020</v>
      </c>
      <c r="Z114" s="7">
        <f t="shared" si="320"/>
        <v>6701</v>
      </c>
      <c r="AA114" s="17">
        <f t="shared" si="307"/>
        <v>3526</v>
      </c>
      <c r="AB114" s="17">
        <f t="shared" si="316"/>
        <v>2259</v>
      </c>
      <c r="AC114" s="17">
        <f t="shared" si="317"/>
        <v>3526</v>
      </c>
      <c r="AD114" s="17">
        <f t="shared" si="318"/>
        <v>5082</v>
      </c>
      <c r="AE114" s="17">
        <f t="shared" si="319"/>
        <v>6701</v>
      </c>
      <c r="AF114" s="17">
        <f t="shared" si="308"/>
        <v>1485</v>
      </c>
      <c r="AG114" s="27">
        <f t="shared" si="296"/>
        <v>1332</v>
      </c>
      <c r="AH114" s="27">
        <f t="shared" si="297"/>
        <v>1485</v>
      </c>
      <c r="AI114" s="27">
        <f t="shared" si="298"/>
        <v>1732</v>
      </c>
      <c r="AJ114" s="27">
        <f t="shared" si="299"/>
        <v>2192</v>
      </c>
      <c r="AK114" s="32">
        <f t="shared" si="309"/>
        <v>1.3744107744107743</v>
      </c>
      <c r="AL114" s="32">
        <f t="shared" si="300"/>
        <v>0.69594594594594605</v>
      </c>
      <c r="AM114" s="32">
        <f t="shared" si="301"/>
        <v>1.3744107744107743</v>
      </c>
      <c r="AN114" s="32">
        <f t="shared" si="302"/>
        <v>1.9341801385681294</v>
      </c>
      <c r="AO114" s="32">
        <f t="shared" si="303"/>
        <v>2.0570255474452557</v>
      </c>
      <c r="AP114" s="115">
        <f t="shared" ref="AP114:AU114" si="321">SUM(AP107:AP112)</f>
        <v>6810</v>
      </c>
      <c r="AQ114" s="115">
        <f t="shared" si="321"/>
        <v>5112</v>
      </c>
      <c r="AR114" s="115">
        <f t="shared" si="321"/>
        <v>5243</v>
      </c>
      <c r="AS114" s="115">
        <f t="shared" si="321"/>
        <v>4730</v>
      </c>
      <c r="AT114" s="115">
        <f t="shared" si="321"/>
        <v>4944</v>
      </c>
      <c r="AU114" s="115">
        <f t="shared" si="321"/>
        <v>5524</v>
      </c>
      <c r="AV114" s="18"/>
      <c r="AW114" s="18"/>
      <c r="AX114" s="18"/>
      <c r="AY114" s="18"/>
      <c r="AZ114" s="18"/>
      <c r="BA114" s="18"/>
      <c r="BB114" s="114">
        <f t="shared" ref="BB114:BF114" si="322">SUM(BB107:BB112)</f>
        <v>5243</v>
      </c>
      <c r="BC114" s="114">
        <f t="shared" si="322"/>
        <v>5524</v>
      </c>
      <c r="BD114" s="114">
        <f t="shared" si="322"/>
        <v>0</v>
      </c>
      <c r="BE114" s="114">
        <f t="shared" si="322"/>
        <v>0</v>
      </c>
      <c r="BF114" s="114">
        <f t="shared" si="322"/>
        <v>5524</v>
      </c>
      <c r="BG114" s="123">
        <f t="shared" si="313"/>
        <v>3.0689499774673275</v>
      </c>
      <c r="BH114" s="118">
        <f t="shared" si="313"/>
        <v>2.4</v>
      </c>
      <c r="BI114" s="118">
        <f t="shared" ref="BI114" si="323">AR114/Q114</f>
        <v>2.3209384683488268</v>
      </c>
      <c r="BJ114" s="118">
        <f t="shared" ref="BJ114" si="324">AS114/R114</f>
        <v>1.9832285115303983</v>
      </c>
      <c r="BK114" s="118">
        <f t="shared" ref="BK114" si="325">AT114/S114</f>
        <v>1.8090010976948407</v>
      </c>
      <c r="BL114" s="37"/>
      <c r="BM114" s="37"/>
      <c r="BN114" s="37"/>
      <c r="BO114" s="37"/>
      <c r="BP114" s="37"/>
      <c r="BQ114" s="37"/>
      <c r="BR114" s="37"/>
      <c r="BS114" s="118">
        <f t="shared" si="314"/>
        <v>2.3209384683488268</v>
      </c>
      <c r="BT114" s="111">
        <f t="shared" si="315"/>
        <v>1.5666477595008508</v>
      </c>
      <c r="BU114" s="37"/>
      <c r="BV114" s="37"/>
      <c r="BW114" s="118">
        <f t="shared" si="305"/>
        <v>1.5666477595008508</v>
      </c>
    </row>
    <row r="115" spans="1:75" x14ac:dyDescent="0.25">
      <c r="A115" s="20" t="s">
        <v>162</v>
      </c>
      <c r="C115" s="6">
        <f t="shared" ref="C115:T115" si="326">C24</f>
        <v>1142</v>
      </c>
      <c r="D115" s="6">
        <f t="shared" si="326"/>
        <v>1203</v>
      </c>
      <c r="E115" s="6">
        <f t="shared" si="326"/>
        <v>1331</v>
      </c>
      <c r="F115" s="6">
        <f t="shared" si="326"/>
        <v>1503</v>
      </c>
      <c r="G115" s="6">
        <f t="shared" si="326"/>
        <v>1459</v>
      </c>
      <c r="H115" s="6">
        <f t="shared" si="326"/>
        <v>1485</v>
      </c>
      <c r="I115" s="6">
        <f t="shared" si="326"/>
        <v>1485</v>
      </c>
      <c r="J115" s="6">
        <f t="shared" si="326"/>
        <v>1572</v>
      </c>
      <c r="K115" s="6">
        <f t="shared" si="326"/>
        <v>1732</v>
      </c>
      <c r="L115" s="6">
        <f t="shared" si="326"/>
        <v>1852</v>
      </c>
      <c r="M115" s="6">
        <f t="shared" si="326"/>
        <v>2108</v>
      </c>
      <c r="N115" s="6">
        <f t="shared" si="326"/>
        <v>2192</v>
      </c>
      <c r="O115" s="6">
        <f t="shared" si="326"/>
        <v>2219</v>
      </c>
      <c r="P115" s="6">
        <f t="shared" si="326"/>
        <v>2130</v>
      </c>
      <c r="Q115" s="6">
        <f t="shared" si="326"/>
        <v>2259</v>
      </c>
      <c r="R115" s="6">
        <f t="shared" si="326"/>
        <v>2385</v>
      </c>
      <c r="S115" s="6">
        <f t="shared" si="326"/>
        <v>2733</v>
      </c>
      <c r="T115" s="6">
        <f t="shared" si="326"/>
        <v>3526</v>
      </c>
      <c r="U115">
        <f>SUM(U109:U112)</f>
        <v>674</v>
      </c>
      <c r="V115">
        <f t="shared" ref="V115:Y115" si="327">SUM(V109:V112)</f>
        <v>746</v>
      </c>
      <c r="W115">
        <f t="shared" si="327"/>
        <v>866</v>
      </c>
      <c r="X115">
        <f t="shared" si="327"/>
        <v>964</v>
      </c>
      <c r="Y115">
        <f t="shared" si="327"/>
        <v>1039</v>
      </c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24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</row>
    <row r="116" spans="1:75" x14ac:dyDescent="0.25"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24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</row>
    <row r="117" spans="1:75" x14ac:dyDescent="0.25">
      <c r="B117" s="2" t="s">
        <v>15</v>
      </c>
      <c r="C117" s="3">
        <v>42005</v>
      </c>
      <c r="D117" s="3">
        <v>42036</v>
      </c>
      <c r="E117" s="3">
        <v>42064</v>
      </c>
      <c r="F117" s="3">
        <v>42095</v>
      </c>
      <c r="G117" s="3">
        <v>42125</v>
      </c>
      <c r="H117" s="3">
        <v>42156</v>
      </c>
      <c r="I117" s="3">
        <v>42186</v>
      </c>
      <c r="J117" s="3">
        <v>42217</v>
      </c>
      <c r="K117" s="3">
        <v>42248</v>
      </c>
      <c r="L117" s="3">
        <v>42278</v>
      </c>
      <c r="M117" s="3">
        <v>42309</v>
      </c>
      <c r="N117" s="3">
        <v>42339</v>
      </c>
      <c r="O117" s="3">
        <v>42370</v>
      </c>
      <c r="P117" s="3">
        <v>42401</v>
      </c>
      <c r="Q117" s="3">
        <v>42430</v>
      </c>
      <c r="R117" s="3">
        <v>42461</v>
      </c>
      <c r="S117" s="3">
        <v>42491</v>
      </c>
      <c r="T117" s="3">
        <v>42522</v>
      </c>
      <c r="U117" s="3">
        <v>42552</v>
      </c>
      <c r="V117" s="3">
        <v>42583</v>
      </c>
      <c r="W117" s="3">
        <v>42614</v>
      </c>
      <c r="X117" s="3">
        <v>42644</v>
      </c>
      <c r="Y117" s="3">
        <v>42675</v>
      </c>
      <c r="Z117" s="3">
        <v>42705</v>
      </c>
      <c r="AA117" s="29" t="str">
        <f>$AA$87</f>
        <v>YTD 6/16</v>
      </c>
      <c r="AB117" s="29" t="s">
        <v>19</v>
      </c>
      <c r="AC117" s="29" t="s">
        <v>20</v>
      </c>
      <c r="AD117" s="29" t="s">
        <v>21</v>
      </c>
      <c r="AE117" s="29" t="s">
        <v>22</v>
      </c>
      <c r="AF117" s="26">
        <f t="shared" ref="AF117:AJ117" si="328">AF93</f>
        <v>0</v>
      </c>
      <c r="AG117" s="26">
        <f t="shared" si="328"/>
        <v>0</v>
      </c>
      <c r="AH117" s="26">
        <f t="shared" si="328"/>
        <v>0</v>
      </c>
      <c r="AI117" s="26">
        <f t="shared" si="328"/>
        <v>0</v>
      </c>
      <c r="AJ117" s="26">
        <f t="shared" si="328"/>
        <v>0</v>
      </c>
      <c r="AK117" s="30" t="s">
        <v>27</v>
      </c>
      <c r="AL117" s="30" t="s">
        <v>29</v>
      </c>
      <c r="AM117" s="30" t="s">
        <v>30</v>
      </c>
      <c r="AN117" s="30" t="s">
        <v>31</v>
      </c>
      <c r="AO117" s="30" t="s">
        <v>32</v>
      </c>
      <c r="AP117" s="108">
        <v>42736</v>
      </c>
      <c r="AQ117" s="108">
        <v>42767</v>
      </c>
      <c r="AR117" s="108">
        <v>42795</v>
      </c>
      <c r="AS117" s="108">
        <v>42826</v>
      </c>
      <c r="AT117" s="108">
        <v>42856</v>
      </c>
      <c r="AU117" s="108">
        <v>42887</v>
      </c>
      <c r="AV117" s="108">
        <v>42917</v>
      </c>
      <c r="AW117" s="108">
        <v>42948</v>
      </c>
      <c r="AX117" s="108">
        <v>42979</v>
      </c>
      <c r="AY117" s="108">
        <v>43009</v>
      </c>
      <c r="AZ117" s="108">
        <v>43040</v>
      </c>
      <c r="BA117" s="108">
        <v>43070</v>
      </c>
      <c r="BB117" s="29" t="s">
        <v>123</v>
      </c>
      <c r="BC117" s="29" t="s">
        <v>124</v>
      </c>
      <c r="BD117" s="29" t="s">
        <v>125</v>
      </c>
      <c r="BE117" s="29" t="s">
        <v>126</v>
      </c>
      <c r="BF117" s="29" t="str">
        <f>$BF$3</f>
        <v>YTD 6/17</v>
      </c>
      <c r="BG117" s="121">
        <v>42736</v>
      </c>
      <c r="BH117" s="108">
        <v>42767</v>
      </c>
      <c r="BI117" s="108">
        <v>42795</v>
      </c>
      <c r="BJ117" s="108">
        <v>42826</v>
      </c>
      <c r="BK117" s="108">
        <v>42856</v>
      </c>
      <c r="BL117" s="108">
        <v>42887</v>
      </c>
      <c r="BM117" s="108">
        <v>42917</v>
      </c>
      <c r="BN117" s="108">
        <v>42948</v>
      </c>
      <c r="BO117" s="108">
        <v>42979</v>
      </c>
      <c r="BP117" s="108">
        <v>43009</v>
      </c>
      <c r="BQ117" s="108">
        <v>43040</v>
      </c>
      <c r="BR117" s="108">
        <v>43070</v>
      </c>
      <c r="BS117" s="29" t="s">
        <v>127</v>
      </c>
      <c r="BT117" s="29" t="s">
        <v>128</v>
      </c>
      <c r="BU117" s="29" t="s">
        <v>96</v>
      </c>
      <c r="BV117" s="29" t="s">
        <v>129</v>
      </c>
      <c r="BW117" s="112" t="s">
        <v>130</v>
      </c>
    </row>
    <row r="118" spans="1:75" x14ac:dyDescent="0.25">
      <c r="A118" s="20" t="str">
        <f>$B$117&amp;"_by_designation:"&amp;B118</f>
        <v>Recruit_by_designation:AG</v>
      </c>
      <c r="B118" t="s">
        <v>17</v>
      </c>
      <c r="C118" s="6">
        <f>[25]Ag!L132</f>
        <v>175</v>
      </c>
      <c r="D118" s="6">
        <f>[25]Ag!L147</f>
        <v>125</v>
      </c>
      <c r="E118" s="6">
        <f>[25]Ag!L162</f>
        <v>208</v>
      </c>
      <c r="F118" s="6">
        <f>[25]Ag!L177</f>
        <v>233</v>
      </c>
      <c r="G118" s="6">
        <f>[25]Ag!L191</f>
        <v>216</v>
      </c>
      <c r="H118" s="6">
        <f>[25]Ag!$L$207</f>
        <v>206</v>
      </c>
      <c r="I118" s="6">
        <f>[25]Ag!$L$222</f>
        <v>240</v>
      </c>
      <c r="J118" s="6">
        <f>[25]Ag!$L$237</f>
        <v>224</v>
      </c>
      <c r="K118" s="6">
        <f>[25]Ag!$L$252</f>
        <v>285</v>
      </c>
      <c r="L118" s="6">
        <f>[25]Ag!$L$267</f>
        <v>246</v>
      </c>
      <c r="M118" s="6">
        <f>[25]Ag!$L$282</f>
        <v>450</v>
      </c>
      <c r="N118" s="6">
        <f>[25]Ag!$M$7</f>
        <v>316</v>
      </c>
      <c r="O118" s="6">
        <f>[25]Ag!$M$24</f>
        <v>126</v>
      </c>
      <c r="P118" s="6">
        <f>[25]Ag!$M$40</f>
        <v>116</v>
      </c>
      <c r="Q118" s="6">
        <f>[25]Ag!$M$56</f>
        <v>338</v>
      </c>
      <c r="R118" s="6">
        <f>[25]Ag!$M$72</f>
        <v>288</v>
      </c>
      <c r="S118" s="6">
        <f>[25]Ag!$L$88</f>
        <v>448</v>
      </c>
      <c r="T118" s="6">
        <f>[25]Ag!$L$103</f>
        <v>854</v>
      </c>
      <c r="U118" s="6">
        <f>[25]Ag!$L$117</f>
        <v>602</v>
      </c>
      <c r="V118" s="6">
        <v>738</v>
      </c>
      <c r="W118" s="6">
        <f>IFERROR(VLOOKUP(B118,[26]Recruit!$I$43:$L$47,2,0),0)</f>
        <v>794</v>
      </c>
      <c r="X118" s="6">
        <f>[15]Recruit!$J$43</f>
        <v>761</v>
      </c>
      <c r="Y118" s="6">
        <f>[24]Recruit!$J$43</f>
        <v>793</v>
      </c>
      <c r="Z118" s="6">
        <f>[16]Recruit!$J$43</f>
        <v>1010</v>
      </c>
      <c r="AA118" s="22">
        <f>SUM(O118:INDEX(O118:Z118,$B$2))</f>
        <v>2170</v>
      </c>
      <c r="AB118" s="22">
        <f t="shared" ref="AB118:AB123" si="329">SUM(O118:Q118)</f>
        <v>580</v>
      </c>
      <c r="AC118" s="22">
        <f t="shared" ref="AC118:AC123" si="330">SUM(R118:T118)</f>
        <v>1590</v>
      </c>
      <c r="AD118" s="22">
        <f t="shared" ref="AD118:AD123" si="331">SUM(U118:W118)</f>
        <v>2134</v>
      </c>
      <c r="AE118" s="22">
        <f t="shared" ref="AE118:AE123" si="332">SUM(X118:Z118)</f>
        <v>2564</v>
      </c>
      <c r="AF118" s="22">
        <f>SUM(C118                                                               : INDEX(C118:N118,$B$2))</f>
        <v>1163</v>
      </c>
      <c r="AG118" s="22">
        <f t="shared" ref="AG118:AG124" si="333">SUM(C118:E118)</f>
        <v>508</v>
      </c>
      <c r="AH118" s="22">
        <f t="shared" ref="AH118:AH124" si="334">SUM(F118:H118)</f>
        <v>655</v>
      </c>
      <c r="AI118" s="22">
        <f t="shared" ref="AI118:AI124" si="335">SUM(I118:K118)</f>
        <v>749</v>
      </c>
      <c r="AJ118" s="22">
        <f t="shared" ref="AJ118:AJ124" si="336">SUM(L118:N118)</f>
        <v>1012</v>
      </c>
      <c r="AK118" s="31">
        <f>AA118/AF118-1</f>
        <v>0.86586414445399829</v>
      </c>
      <c r="AL118" s="31">
        <f t="shared" ref="AL118:AL124" si="337">AB118/AG118-1</f>
        <v>0.1417322834645669</v>
      </c>
      <c r="AM118" s="31">
        <f t="shared" ref="AM118:AM124" si="338">AC118/AH118-1</f>
        <v>1.4274809160305342</v>
      </c>
      <c r="AN118" s="31">
        <f t="shared" ref="AN118:AN124" si="339">AD118/AI118-1</f>
        <v>1.8491321762349799</v>
      </c>
      <c r="AO118" s="31">
        <f t="shared" ref="AO118:AO124" si="340">AE118/AJ118-1</f>
        <v>1.5335968379446641</v>
      </c>
      <c r="AP118" s="113">
        <f>[17]Recruit!$J$43</f>
        <v>281</v>
      </c>
      <c r="AQ118" s="113">
        <f>[18]Recruit!$J$43</f>
        <v>597</v>
      </c>
      <c r="AR118" s="113">
        <f>[19]Recruit!$J$43</f>
        <v>823</v>
      </c>
      <c r="AS118" s="113">
        <f>[20]Recruit!$J$43</f>
        <v>633</v>
      </c>
      <c r="AT118" s="113">
        <f>[21]Recruit!$J$43</f>
        <v>565</v>
      </c>
      <c r="AU118" s="113">
        <f>[22]Recruit!$J$43</f>
        <v>1292</v>
      </c>
      <c r="AV118" s="113"/>
      <c r="AW118" s="113"/>
      <c r="AX118" s="113"/>
      <c r="AY118" s="113"/>
      <c r="AZ118" s="113"/>
      <c r="BA118" s="113"/>
      <c r="BB118" s="113">
        <f>SUM(AP118:INDEX(AP118:AR118,IF($B$2&lt;3,$B$2,3)))</f>
        <v>1701</v>
      </c>
      <c r="BC118" s="113">
        <f>SUM(AS118:INDEX(AS118:AU118,IF(AND($B$2&gt;3,B116&lt;7),$B$2-3,0)))</f>
        <v>2490</v>
      </c>
      <c r="BD118" s="113">
        <f>SUM(AV118:INDEX(AV118:AX118,IF(AND($B$2&gt;6,$B$2&lt;10),$B$2-6,0)))</f>
        <v>0</v>
      </c>
      <c r="BE118" s="113">
        <f>SUM(AY118:INDEX(AY118:BA118,IF($B$2&gt;9,$B$2-9,0)))</f>
        <v>0</v>
      </c>
      <c r="BF118" s="113">
        <f>SUM($AP118:INDEX(AP118:BA118,$B$2))</f>
        <v>4191</v>
      </c>
      <c r="BG118" s="122">
        <f>IFERROR(AP118/O118,0)</f>
        <v>2.2301587301587302</v>
      </c>
      <c r="BH118" s="111">
        <f t="shared" ref="BH118:BR123" si="341">IFERROR(AQ118/P118,0)</f>
        <v>5.1465517241379306</v>
      </c>
      <c r="BI118" s="111">
        <f t="shared" si="341"/>
        <v>2.4349112426035502</v>
      </c>
      <c r="BJ118" s="111">
        <f t="shared" si="341"/>
        <v>2.1979166666666665</v>
      </c>
      <c r="BK118" s="111">
        <f t="shared" si="341"/>
        <v>1.2611607142857142</v>
      </c>
      <c r="BL118" s="111">
        <f t="shared" si="341"/>
        <v>1.5128805620608898</v>
      </c>
      <c r="BM118" s="111">
        <f t="shared" si="341"/>
        <v>0</v>
      </c>
      <c r="BN118" s="111">
        <f t="shared" si="341"/>
        <v>0</v>
      </c>
      <c r="BO118" s="111">
        <f t="shared" si="341"/>
        <v>0</v>
      </c>
      <c r="BP118" s="111">
        <f t="shared" si="341"/>
        <v>0</v>
      </c>
      <c r="BQ118" s="111">
        <f t="shared" si="341"/>
        <v>0</v>
      </c>
      <c r="BR118" s="111">
        <f t="shared" si="341"/>
        <v>0</v>
      </c>
      <c r="BS118" s="111">
        <f>IFERROR(BB118/SUM(O118:INDEX(O118:Q118,IF($B$2&lt;3,$B$2,3))),0)</f>
        <v>2.932758620689655</v>
      </c>
      <c r="BT118" s="111">
        <f>IFERROR(BC118/SUM(R118:INDEX(R118:T118,IF($C$2&lt;3,$C$2,3))),0)</f>
        <v>1.5660377358490567</v>
      </c>
      <c r="BU118" s="111">
        <f>IFERROR(BD118/SUM(U118:INDEX(U118:W118,IF($B$2&lt;3,$B$2,3))),0)</f>
        <v>0</v>
      </c>
      <c r="BV118" s="111">
        <f>IFERROR(BE118/SUM(X118:INDEX(X118:Z118,IF($B$2&lt;3,$B$2,3))),0)</f>
        <v>0</v>
      </c>
      <c r="BW118" s="111">
        <f>IFERROR(BF118/AA118,0)</f>
        <v>1.931336405529954</v>
      </c>
    </row>
    <row r="119" spans="1:75" x14ac:dyDescent="0.25">
      <c r="A119" s="20" t="str">
        <f t="shared" ref="A119:A124" si="342">$B$117&amp;"_by_designation:"&amp;B119</f>
        <v>Recruit_by_designation:US</v>
      </c>
      <c r="B119" t="s">
        <v>34</v>
      </c>
      <c r="C119" s="6">
        <f>[25]Ag!L133</f>
        <v>8</v>
      </c>
      <c r="D119" s="6">
        <f>[25]Ag!L148</f>
        <v>4</v>
      </c>
      <c r="E119" s="6">
        <f>[25]Ag!L163</f>
        <v>2</v>
      </c>
      <c r="F119" s="6">
        <f>[25]Ag!L178</f>
        <v>1</v>
      </c>
      <c r="G119" s="6">
        <f>[25]Ag!L192</f>
        <v>1</v>
      </c>
      <c r="H119" s="6"/>
      <c r="I119" s="6"/>
      <c r="J119" s="6"/>
      <c r="K119" s="6"/>
      <c r="L119" s="6"/>
      <c r="M119" s="6"/>
      <c r="N119" s="6">
        <v>0</v>
      </c>
      <c r="O119" s="6"/>
      <c r="P119" s="6"/>
      <c r="Q119" s="6"/>
      <c r="R119" s="6"/>
      <c r="S119" s="6"/>
      <c r="T119" s="6"/>
      <c r="U119" s="6"/>
      <c r="V119" s="6"/>
      <c r="W119" s="6">
        <f>IFERROR(VLOOKUP(B119,[26]Recruit!$I$43:$L$47,2,0),0)</f>
        <v>0</v>
      </c>
      <c r="X119" s="6"/>
      <c r="Y119" s="6"/>
      <c r="Z119" s="6"/>
      <c r="AA119" s="22">
        <f>SUM(O119:INDEX(O119:Z119,$B$2))</f>
        <v>0</v>
      </c>
      <c r="AB119" s="22">
        <f t="shared" si="329"/>
        <v>0</v>
      </c>
      <c r="AC119" s="22">
        <f t="shared" si="330"/>
        <v>0</v>
      </c>
      <c r="AD119" s="22">
        <f t="shared" si="331"/>
        <v>0</v>
      </c>
      <c r="AE119" s="22">
        <f t="shared" si="332"/>
        <v>0</v>
      </c>
      <c r="AF119" s="22">
        <f>SUM(C119                                                               : INDEX(C119:N119,$B$2))</f>
        <v>16</v>
      </c>
      <c r="AG119" s="22">
        <f t="shared" ref="AG119" si="343">SUM(C119:E119)</f>
        <v>14</v>
      </c>
      <c r="AH119" s="22">
        <f t="shared" ref="AH119" si="344">SUM(F119:H119)</f>
        <v>2</v>
      </c>
      <c r="AI119" s="22">
        <f t="shared" ref="AI119" si="345">SUM(I119:K119)</f>
        <v>0</v>
      </c>
      <c r="AJ119" s="22">
        <f t="shared" ref="AJ119" si="346">SUM(L119:N119)</f>
        <v>0</v>
      </c>
      <c r="AK119" s="31">
        <f t="shared" ref="AK119" si="347">AA119/AF119-1</f>
        <v>-1</v>
      </c>
      <c r="AL119" s="31">
        <f t="shared" ref="AL119" si="348">AB119/AG119-1</f>
        <v>-1</v>
      </c>
      <c r="AM119" s="31">
        <f t="shared" ref="AM119" si="349">AC119/AH119-1</f>
        <v>-1</v>
      </c>
      <c r="AN119" s="31">
        <f>IFERROR(AD119/AI119-1,0)</f>
        <v>0</v>
      </c>
      <c r="AO119" s="31">
        <f>IFERROR(AE119/AJ119-1,0)</f>
        <v>0</v>
      </c>
      <c r="AP119" s="113"/>
      <c r="AQ119" s="113">
        <f>[18]Recruit!$J$48</f>
        <v>1</v>
      </c>
      <c r="AR119" s="113"/>
      <c r="AS119" s="113"/>
      <c r="AT119" s="113"/>
      <c r="AU119" s="113">
        <f>[22]Recruit!$J$48</f>
        <v>2</v>
      </c>
      <c r="AV119" s="113"/>
      <c r="AW119" s="113"/>
      <c r="AX119" s="113"/>
      <c r="AY119" s="113"/>
      <c r="AZ119" s="113"/>
      <c r="BA119" s="113"/>
      <c r="BB119" s="113">
        <f>SUM(AP119:INDEX(AP119:AR119,IF($B$2&lt;3,$B$2,3)))</f>
        <v>1</v>
      </c>
      <c r="BC119" s="113">
        <f>SUM(AS119:INDEX(AS119:AU119,IF(AND($B$2&gt;3,B117&lt;7),$B$2-3,0)))</f>
        <v>2</v>
      </c>
      <c r="BD119" s="113">
        <f>SUM(AV119:INDEX(AV119:AX119,IF(AND($B$2&gt;6,$B$2&lt;10),$B$2-6,0)))</f>
        <v>0</v>
      </c>
      <c r="BE119" s="113">
        <f>SUM(AY119:INDEX(AY119:BA119,IF($B$2&gt;9,$B$2-9,0)))</f>
        <v>0</v>
      </c>
      <c r="BF119" s="113">
        <f>SUM($AP119:INDEX(AP119:BA119,$B$2))</f>
        <v>3</v>
      </c>
      <c r="BG119" s="122">
        <f t="shared" ref="BG119:BG123" si="350">IFERROR(AP119/O119,0)</f>
        <v>0</v>
      </c>
      <c r="BH119" s="111">
        <f t="shared" si="341"/>
        <v>0</v>
      </c>
      <c r="BI119" s="111">
        <f t="shared" si="341"/>
        <v>0</v>
      </c>
      <c r="BJ119" s="111">
        <f t="shared" si="341"/>
        <v>0</v>
      </c>
      <c r="BK119" s="111">
        <f t="shared" si="341"/>
        <v>0</v>
      </c>
      <c r="BL119" s="111">
        <f t="shared" si="341"/>
        <v>0</v>
      </c>
      <c r="BM119" s="111">
        <f t="shared" si="341"/>
        <v>0</v>
      </c>
      <c r="BN119" s="111">
        <f t="shared" si="341"/>
        <v>0</v>
      </c>
      <c r="BO119" s="111">
        <f t="shared" si="341"/>
        <v>0</v>
      </c>
      <c r="BP119" s="111">
        <f t="shared" si="341"/>
        <v>0</v>
      </c>
      <c r="BQ119" s="111">
        <f t="shared" si="341"/>
        <v>0</v>
      </c>
      <c r="BR119" s="111">
        <f t="shared" si="341"/>
        <v>0</v>
      </c>
      <c r="BS119" s="111">
        <f>IFERROR(BB119/SUM(O119:INDEX(O119:Q119,IF($B$2&lt;3,$B$2,3))),0)</f>
        <v>0</v>
      </c>
      <c r="BT119" s="111">
        <f>IFERROR(BC119/SUM(R119:INDEX(R119:T119,IF($C$2&lt;3,$C$2,3))),0)</f>
        <v>0</v>
      </c>
      <c r="BU119" s="111">
        <f>IFERROR(BD119/SUM(U119:INDEX(U119:W119,IF($B$2&lt;3,$B$2,3))),0)</f>
        <v>0</v>
      </c>
      <c r="BV119" s="111">
        <f>IFERROR(BE119/SUM(X119:INDEX(X119:Z119,IF($B$2&lt;3,$B$2,3))),0)</f>
        <v>0</v>
      </c>
      <c r="BW119" s="111">
        <f t="shared" ref="BW119:BW124" si="351">IFERROR(BF119/AA119,0)</f>
        <v>0</v>
      </c>
    </row>
    <row r="120" spans="1:75" x14ac:dyDescent="0.25">
      <c r="A120" s="20" t="str">
        <f t="shared" si="342"/>
        <v>Recruit_by_designation:UM</v>
      </c>
      <c r="B120" t="s">
        <v>35</v>
      </c>
      <c r="C120" s="6">
        <f>[25]Ag!L134</f>
        <v>28</v>
      </c>
      <c r="D120" s="6">
        <f>[25]Ag!L149</f>
        <v>11</v>
      </c>
      <c r="E120" s="6">
        <f>[25]Ag!L164</f>
        <v>13</v>
      </c>
      <c r="F120" s="6">
        <f>[25]Ag!L179</f>
        <v>34</v>
      </c>
      <c r="G120" s="6">
        <f>[25]Ag!L193</f>
        <v>23</v>
      </c>
      <c r="H120" s="6">
        <f>[25]Ag!L208</f>
        <v>28</v>
      </c>
      <c r="I120" s="6">
        <f>[25]Ag!L223</f>
        <v>25</v>
      </c>
      <c r="J120" s="6">
        <f>[25]Ag!L238</f>
        <v>30</v>
      </c>
      <c r="K120" s="6">
        <f>[25]Ag!L253</f>
        <v>48</v>
      </c>
      <c r="L120" s="6">
        <f>[25]Ag!L268</f>
        <v>28</v>
      </c>
      <c r="M120" s="6">
        <f>[25]Ag!L283</f>
        <v>40</v>
      </c>
      <c r="N120" s="6">
        <f>[25]Ag!N8</f>
        <v>24</v>
      </c>
      <c r="O120" s="6">
        <f>[25]Ag!N25</f>
        <v>7</v>
      </c>
      <c r="P120" s="6">
        <f>[25]Ag!N41</f>
        <v>4</v>
      </c>
      <c r="Q120" s="6">
        <f>[25]Ag!N57</f>
        <v>22</v>
      </c>
      <c r="R120" s="6">
        <f>[25]Ag!N73</f>
        <v>37</v>
      </c>
      <c r="S120" s="6">
        <f>[25]Ag!L89</f>
        <v>67</v>
      </c>
      <c r="T120" s="6">
        <f>[25]Ag!L104</f>
        <v>102</v>
      </c>
      <c r="U120" s="6">
        <f>[25]Ag!L118</f>
        <v>62</v>
      </c>
      <c r="V120" s="6">
        <v>61</v>
      </c>
      <c r="W120" s="6">
        <f>IFERROR(VLOOKUP(B120,[26]Recruit!$I$43:$L$47,2,0),0)</f>
        <v>98</v>
      </c>
      <c r="X120" s="6">
        <f>[15]Recruit!$J$47</f>
        <v>90</v>
      </c>
      <c r="Y120" s="6">
        <f>[24]Recruit!$J$47</f>
        <v>109</v>
      </c>
      <c r="Z120" s="6">
        <f>[16]Recruit!$J$47</f>
        <v>84</v>
      </c>
      <c r="AA120" s="22">
        <f>SUM(O120:INDEX(O120:Z120,$B$2))</f>
        <v>239</v>
      </c>
      <c r="AB120" s="22">
        <f t="shared" si="329"/>
        <v>33</v>
      </c>
      <c r="AC120" s="22">
        <f t="shared" si="330"/>
        <v>206</v>
      </c>
      <c r="AD120" s="22">
        <f t="shared" si="331"/>
        <v>221</v>
      </c>
      <c r="AE120" s="22">
        <f t="shared" si="332"/>
        <v>283</v>
      </c>
      <c r="AF120" s="22">
        <f>SUM(C120                                                               : INDEX(C120:N120,$B$2))</f>
        <v>137</v>
      </c>
      <c r="AG120" s="22">
        <f t="shared" si="333"/>
        <v>52</v>
      </c>
      <c r="AH120" s="22">
        <f t="shared" si="334"/>
        <v>85</v>
      </c>
      <c r="AI120" s="22">
        <f t="shared" si="335"/>
        <v>103</v>
      </c>
      <c r="AJ120" s="22">
        <f t="shared" si="336"/>
        <v>92</v>
      </c>
      <c r="AK120" s="31">
        <f t="shared" ref="AK120:AK121" si="352">AA120/AF120-1</f>
        <v>0.74452554744525545</v>
      </c>
      <c r="AL120" s="31">
        <f t="shared" si="337"/>
        <v>-0.36538461538461542</v>
      </c>
      <c r="AM120" s="31">
        <f t="shared" si="338"/>
        <v>1.4235294117647057</v>
      </c>
      <c r="AN120" s="31">
        <f t="shared" si="339"/>
        <v>1.145631067961165</v>
      </c>
      <c r="AO120" s="31">
        <f t="shared" si="340"/>
        <v>2.0760869565217392</v>
      </c>
      <c r="AP120" s="113">
        <f>[17]Recruit!$J$46</f>
        <v>30</v>
      </c>
      <c r="AQ120" s="113">
        <f>[18]Recruit!$J$47</f>
        <v>48</v>
      </c>
      <c r="AR120" s="113">
        <f>[19]Recruit!$J$46</f>
        <v>27</v>
      </c>
      <c r="AS120" s="113">
        <f>[20]Recruit!$J$47</f>
        <v>27</v>
      </c>
      <c r="AT120" s="113">
        <f>[21]Recruit!$J$47</f>
        <v>23</v>
      </c>
      <c r="AU120" s="113">
        <f>[22]Recruit!$J$47</f>
        <v>28</v>
      </c>
      <c r="AV120" s="113"/>
      <c r="AW120" s="113"/>
      <c r="AX120" s="113"/>
      <c r="AY120" s="113"/>
      <c r="AZ120" s="113"/>
      <c r="BA120" s="113"/>
      <c r="BB120" s="113">
        <f>SUM(AP120:INDEX(AP120:AR120,IF($B$2&lt;3,$B$2,3)))</f>
        <v>105</v>
      </c>
      <c r="BC120" s="113">
        <f>SUM(AS120:INDEX(AS120:AU120,IF(AND($B$2&gt;3,B118&lt;7),$B$2-3,0)))</f>
        <v>78</v>
      </c>
      <c r="BD120" s="113">
        <f>SUM(AV120:INDEX(AV120:AX120,IF(AND($B$2&gt;6,$B$2&lt;10),$B$2-6,0)))</f>
        <v>0</v>
      </c>
      <c r="BE120" s="113">
        <f>SUM(AY120:INDEX(AY120:BA120,IF($B$2&gt;9,$B$2-9,0)))</f>
        <v>0</v>
      </c>
      <c r="BF120" s="113">
        <f>SUM($AP120:INDEX(AP120:BA120,$B$2))</f>
        <v>183</v>
      </c>
      <c r="BG120" s="122">
        <f t="shared" si="350"/>
        <v>4.2857142857142856</v>
      </c>
      <c r="BH120" s="111">
        <f t="shared" si="341"/>
        <v>12</v>
      </c>
      <c r="BI120" s="111">
        <f t="shared" si="341"/>
        <v>1.2272727272727273</v>
      </c>
      <c r="BJ120" s="111">
        <f t="shared" si="341"/>
        <v>0.72972972972972971</v>
      </c>
      <c r="BK120" s="111">
        <f t="shared" si="341"/>
        <v>0.34328358208955223</v>
      </c>
      <c r="BL120" s="111">
        <f t="shared" si="341"/>
        <v>0.27450980392156865</v>
      </c>
      <c r="BM120" s="111">
        <f t="shared" si="341"/>
        <v>0</v>
      </c>
      <c r="BN120" s="111">
        <f t="shared" si="341"/>
        <v>0</v>
      </c>
      <c r="BO120" s="111">
        <f t="shared" si="341"/>
        <v>0</v>
      </c>
      <c r="BP120" s="111">
        <f t="shared" si="341"/>
        <v>0</v>
      </c>
      <c r="BQ120" s="111">
        <f t="shared" si="341"/>
        <v>0</v>
      </c>
      <c r="BR120" s="111">
        <f t="shared" si="341"/>
        <v>0</v>
      </c>
      <c r="BS120" s="111">
        <f>IFERROR(BB120/SUM(O120:INDEX(O120:Q120,IF($B$2&lt;3,$B$2,3))),0)</f>
        <v>3.1818181818181817</v>
      </c>
      <c r="BT120" s="111">
        <f>IFERROR(BC120/SUM(R120:INDEX(R120:T120,IF($C$2&lt;3,$C$2,3))),0)</f>
        <v>0.37864077669902912</v>
      </c>
      <c r="BU120" s="111">
        <f>IFERROR(BD120/SUM(U120:INDEX(U120:W120,IF($B$2&lt;3,$B$2,3))),0)</f>
        <v>0</v>
      </c>
      <c r="BV120" s="111">
        <f>IFERROR(BE120/SUM(X120:INDEX(X120:Z120,IF($B$2&lt;3,$B$2,3))),0)</f>
        <v>0</v>
      </c>
      <c r="BW120" s="111">
        <f t="shared" si="351"/>
        <v>0.76569037656903771</v>
      </c>
    </row>
    <row r="121" spans="1:75" x14ac:dyDescent="0.25">
      <c r="A121" s="20" t="str">
        <f t="shared" si="342"/>
        <v>Recruit_by_designation:SUM</v>
      </c>
      <c r="B121" t="s">
        <v>36</v>
      </c>
      <c r="C121" s="6">
        <f>[25]Ag!L135</f>
        <v>7</v>
      </c>
      <c r="D121" s="6">
        <f>[25]Ag!L150</f>
        <v>1</v>
      </c>
      <c r="E121" s="6">
        <f>[25]Ag!L165</f>
        <v>4</v>
      </c>
      <c r="F121" s="6">
        <f>[25]Ag!L180</f>
        <v>11</v>
      </c>
      <c r="G121" s="6">
        <f>[25]Ag!L194</f>
        <v>8</v>
      </c>
      <c r="H121" s="6">
        <f>[25]Ag!L209</f>
        <v>10</v>
      </c>
      <c r="I121" s="6">
        <f>[25]Ag!L224</f>
        <v>8</v>
      </c>
      <c r="J121" s="6">
        <f>[25]Ag!L239</f>
        <v>7</v>
      </c>
      <c r="K121" s="6">
        <f>[25]Ag!L254</f>
        <v>14</v>
      </c>
      <c r="L121" s="6">
        <f>[25]Ag!L269</f>
        <v>3</v>
      </c>
      <c r="M121" s="6">
        <f>[25]Ag!L284</f>
        <v>7</v>
      </c>
      <c r="N121" s="6">
        <f>[25]Ag!N9</f>
        <v>6</v>
      </c>
      <c r="O121" s="6">
        <f>[25]Ag!N26</f>
        <v>1</v>
      </c>
      <c r="P121" s="6">
        <f>[25]Ag!N42</f>
        <v>1</v>
      </c>
      <c r="Q121" s="6">
        <f>[25]Ag!N58</f>
        <v>7</v>
      </c>
      <c r="R121" s="6">
        <f>[25]Ag!N74</f>
        <v>16</v>
      </c>
      <c r="S121" s="6">
        <f>[25]Ag!L90</f>
        <v>16</v>
      </c>
      <c r="T121" s="6">
        <f>[25]Ag!L105</f>
        <v>22</v>
      </c>
      <c r="U121" s="6">
        <f>[25]Ag!L119</f>
        <v>13</v>
      </c>
      <c r="V121" s="6">
        <v>14</v>
      </c>
      <c r="W121" s="6">
        <f>IFERROR(VLOOKUP(B121,[26]Recruit!$I$43:$L$47,2,0),0)</f>
        <v>31</v>
      </c>
      <c r="X121" s="6">
        <f>[15]Recruit!$J$46</f>
        <v>18</v>
      </c>
      <c r="Y121" s="6">
        <f>[24]Recruit!$J$46</f>
        <v>28</v>
      </c>
      <c r="Z121" s="6">
        <f>[16]Recruit!$J$46</f>
        <v>22</v>
      </c>
      <c r="AA121" s="22">
        <f>SUM(O121:INDEX(O121:Z121,$B$2))</f>
        <v>63</v>
      </c>
      <c r="AB121" s="22">
        <f t="shared" si="329"/>
        <v>9</v>
      </c>
      <c r="AC121" s="22">
        <f t="shared" si="330"/>
        <v>54</v>
      </c>
      <c r="AD121" s="22">
        <f t="shared" si="331"/>
        <v>58</v>
      </c>
      <c r="AE121" s="22">
        <f t="shared" si="332"/>
        <v>68</v>
      </c>
      <c r="AF121" s="22">
        <f>SUM(C121                                                               : INDEX(C121:N121,$B$2))</f>
        <v>41</v>
      </c>
      <c r="AG121" s="22">
        <f t="shared" ref="AG121" si="353">SUM(C121:E121)</f>
        <v>12</v>
      </c>
      <c r="AH121" s="22">
        <f t="shared" ref="AH121" si="354">SUM(F121:H121)</f>
        <v>29</v>
      </c>
      <c r="AI121" s="22">
        <f t="shared" ref="AI121" si="355">SUM(I121:K121)</f>
        <v>29</v>
      </c>
      <c r="AJ121" s="22">
        <f t="shared" ref="AJ121" si="356">SUM(L121:N121)</f>
        <v>16</v>
      </c>
      <c r="AK121" s="31">
        <f t="shared" si="352"/>
        <v>0.53658536585365857</v>
      </c>
      <c r="AL121" s="31">
        <f t="shared" ref="AL121" si="357">AB121/AG121-1</f>
        <v>-0.25</v>
      </c>
      <c r="AM121" s="31">
        <f t="shared" ref="AM121" si="358">AC121/AH121-1</f>
        <v>0.86206896551724133</v>
      </c>
      <c r="AN121" s="31">
        <f t="shared" si="339"/>
        <v>1</v>
      </c>
      <c r="AO121" s="31">
        <f t="shared" si="340"/>
        <v>3.25</v>
      </c>
      <c r="AP121" s="113">
        <f>[17]Recruit!$J$45</f>
        <v>8</v>
      </c>
      <c r="AQ121" s="113">
        <f>[18]Recruit!$J$46</f>
        <v>15</v>
      </c>
      <c r="AR121" s="113">
        <f>[19]Recruit!$J$45</f>
        <v>10</v>
      </c>
      <c r="AS121" s="113">
        <f>[20]Recruit!$J$46</f>
        <v>4</v>
      </c>
      <c r="AT121" s="113">
        <f>[21]Recruit!$J$46</f>
        <v>8</v>
      </c>
      <c r="AU121" s="113">
        <f>[22]Recruit!$J$46</f>
        <v>2</v>
      </c>
      <c r="AV121" s="113"/>
      <c r="AW121" s="113"/>
      <c r="AX121" s="113"/>
      <c r="AY121" s="113"/>
      <c r="AZ121" s="113"/>
      <c r="BA121" s="113"/>
      <c r="BB121" s="113">
        <f>SUM(AP121:INDEX(AP121:AR121,IF($B$2&lt;3,$B$2,3)))</f>
        <v>33</v>
      </c>
      <c r="BC121" s="113">
        <f>SUM(AS121:INDEX(AS121:AU121,IF(AND($B$2&gt;3,B119&lt;7),$B$2-3,0)))</f>
        <v>14</v>
      </c>
      <c r="BD121" s="113">
        <f>SUM(AV121:INDEX(AV121:AX121,IF(AND($B$2&gt;6,$B$2&lt;10),$B$2-6,0)))</f>
        <v>0</v>
      </c>
      <c r="BE121" s="113">
        <f>SUM(AY121:INDEX(AY121:BA121,IF($B$2&gt;9,$B$2-9,0)))</f>
        <v>0</v>
      </c>
      <c r="BF121" s="113">
        <f>SUM($AP121:INDEX(AP121:BA121,$B$2))</f>
        <v>47</v>
      </c>
      <c r="BG121" s="122">
        <f t="shared" si="350"/>
        <v>8</v>
      </c>
      <c r="BH121" s="111">
        <f t="shared" si="341"/>
        <v>15</v>
      </c>
      <c r="BI121" s="111">
        <f t="shared" si="341"/>
        <v>1.4285714285714286</v>
      </c>
      <c r="BJ121" s="111">
        <f t="shared" si="341"/>
        <v>0.25</v>
      </c>
      <c r="BK121" s="111">
        <f t="shared" si="341"/>
        <v>0.5</v>
      </c>
      <c r="BL121" s="111">
        <f t="shared" si="341"/>
        <v>9.0909090909090912E-2</v>
      </c>
      <c r="BM121" s="111">
        <f t="shared" si="341"/>
        <v>0</v>
      </c>
      <c r="BN121" s="111">
        <f t="shared" si="341"/>
        <v>0</v>
      </c>
      <c r="BO121" s="111">
        <f t="shared" si="341"/>
        <v>0</v>
      </c>
      <c r="BP121" s="111">
        <f t="shared" si="341"/>
        <v>0</v>
      </c>
      <c r="BQ121" s="111">
        <f t="shared" si="341"/>
        <v>0</v>
      </c>
      <c r="BR121" s="111">
        <f t="shared" si="341"/>
        <v>0</v>
      </c>
      <c r="BS121" s="111">
        <f>IFERROR(BB121/SUM(O121:INDEX(O121:Q121,IF($B$2&lt;3,$B$2,3))),0)</f>
        <v>3.6666666666666665</v>
      </c>
      <c r="BT121" s="111">
        <f>IFERROR(BC121/SUM(R121:INDEX(R121:T121,IF($C$2&lt;3,$C$2,3))),0)</f>
        <v>0.25925925925925924</v>
      </c>
      <c r="BU121" s="111">
        <f>IFERROR(BD121/SUM(U121:INDEX(U121:W121,IF($B$2&lt;3,$B$2,3))),0)</f>
        <v>0</v>
      </c>
      <c r="BV121" s="111">
        <f>IFERROR(BE121/SUM(X121:INDEX(X121:Z121,IF($B$2&lt;3,$B$2,3))),0)</f>
        <v>0</v>
      </c>
      <c r="BW121" s="111">
        <f t="shared" si="351"/>
        <v>0.74603174603174605</v>
      </c>
    </row>
    <row r="122" spans="1:75" x14ac:dyDescent="0.25">
      <c r="A122" s="20" t="str">
        <f t="shared" si="342"/>
        <v>Recruit_by_designation:BM</v>
      </c>
      <c r="B122" t="s">
        <v>37</v>
      </c>
      <c r="C122" s="6">
        <f>[25]Ag!L136</f>
        <v>4</v>
      </c>
      <c r="D122" s="6">
        <f>[25]Ag!L151</f>
        <v>1</v>
      </c>
      <c r="E122" s="6">
        <f>[25]Ag!L166</f>
        <v>3</v>
      </c>
      <c r="F122" s="6">
        <f>[25]Ag!L181</f>
        <v>2</v>
      </c>
      <c r="G122" s="6">
        <f>[25]Ag!L195</f>
        <v>1</v>
      </c>
      <c r="H122" s="6">
        <f>[25]Ag!L210</f>
        <v>1</v>
      </c>
      <c r="I122" s="6">
        <f>[25]Ag!L225</f>
        <v>1</v>
      </c>
      <c r="J122" s="6">
        <f>[25]Ag!L240</f>
        <v>1</v>
      </c>
      <c r="K122" s="6">
        <f>[25]Ag!L255</f>
        <v>3</v>
      </c>
      <c r="L122" s="6">
        <f>[25]Ag!L270</f>
        <v>2</v>
      </c>
      <c r="M122" s="6">
        <f>[25]Ag!L285</f>
        <v>2</v>
      </c>
      <c r="N122" s="6">
        <f>[25]Ag!N10</f>
        <v>1</v>
      </c>
      <c r="O122" s="6"/>
      <c r="P122" s="6">
        <f>[25]Ag!N43</f>
        <v>1</v>
      </c>
      <c r="Q122" s="6"/>
      <c r="R122" s="6">
        <f>[25]Ag!N75</f>
        <v>2</v>
      </c>
      <c r="S122" s="6">
        <f>[25]Ag!L91</f>
        <v>5</v>
      </c>
      <c r="T122" s="6">
        <f>[25]Ag!L106</f>
        <v>6</v>
      </c>
      <c r="U122" s="6">
        <f>[25]Ag!L120</f>
        <v>3</v>
      </c>
      <c r="V122" s="6">
        <v>5</v>
      </c>
      <c r="W122" s="6">
        <f>IFERROR(VLOOKUP(B122,[26]Recruit!$I$43:$L$47,2,0),0)</f>
        <v>15</v>
      </c>
      <c r="X122" s="6">
        <f>[15]Recruit!$J$44</f>
        <v>10</v>
      </c>
      <c r="Y122" s="6">
        <f>[24]Recruit!$J$44</f>
        <v>8</v>
      </c>
      <c r="Z122" s="6">
        <f>[16]Recruit!J44</f>
        <v>4</v>
      </c>
      <c r="AA122" s="22">
        <f>SUM(O122:INDEX(O122:Z122,$B$2))</f>
        <v>14</v>
      </c>
      <c r="AB122" s="22">
        <f t="shared" si="329"/>
        <v>1</v>
      </c>
      <c r="AC122" s="22">
        <f t="shared" si="330"/>
        <v>13</v>
      </c>
      <c r="AD122" s="22">
        <f t="shared" si="331"/>
        <v>23</v>
      </c>
      <c r="AE122" s="22">
        <f t="shared" si="332"/>
        <v>22</v>
      </c>
      <c r="AF122" s="22">
        <f>SUM(C122                                                               : INDEX(C122:N122,$B$2))</f>
        <v>12</v>
      </c>
      <c r="AG122" s="22">
        <f t="shared" ref="AG122" si="359">SUM(C122:E122)</f>
        <v>8</v>
      </c>
      <c r="AH122" s="22">
        <f t="shared" ref="AH122" si="360">SUM(F122:H122)</f>
        <v>4</v>
      </c>
      <c r="AI122" s="22">
        <f t="shared" ref="AI122" si="361">SUM(I122:K122)</f>
        <v>5</v>
      </c>
      <c r="AJ122" s="22">
        <f t="shared" ref="AJ122" si="362">SUM(L122:N122)</f>
        <v>5</v>
      </c>
      <c r="AK122" s="31">
        <f t="shared" ref="AK122" si="363">AA122/AF122-1</f>
        <v>0.16666666666666674</v>
      </c>
      <c r="AL122" s="31">
        <f t="shared" ref="AL122" si="364">AB122/AG122-1</f>
        <v>-0.875</v>
      </c>
      <c r="AM122" s="31">
        <f t="shared" ref="AM122" si="365">AC122/AH122-1</f>
        <v>2.25</v>
      </c>
      <c r="AN122" s="31">
        <f t="shared" si="339"/>
        <v>3.5999999999999996</v>
      </c>
      <c r="AO122" s="31">
        <f t="shared" si="340"/>
        <v>3.4000000000000004</v>
      </c>
      <c r="AP122" s="113">
        <f>[17]Recruit!$J$44</f>
        <v>1</v>
      </c>
      <c r="AQ122" s="113">
        <f>[18]Recruit!J44</f>
        <v>8</v>
      </c>
      <c r="AR122" s="113">
        <f>[19]Recruit!$J$44</f>
        <v>1</v>
      </c>
      <c r="AS122" s="113">
        <f>[20]Recruit!J44</f>
        <v>1</v>
      </c>
      <c r="AT122" s="113">
        <f>[21]Recruit!J44</f>
        <v>4</v>
      </c>
      <c r="AU122" s="113">
        <f>[22]Recruit!J44</f>
        <v>2</v>
      </c>
      <c r="AV122" s="113"/>
      <c r="AW122" s="113"/>
      <c r="AX122" s="113"/>
      <c r="AY122" s="113"/>
      <c r="AZ122" s="113"/>
      <c r="BA122" s="113"/>
      <c r="BB122" s="113">
        <f>SUM(AP122:INDEX(AP122:AR122,IF($B$2&lt;3,$B$2,3)))</f>
        <v>10</v>
      </c>
      <c r="BC122" s="113">
        <f>SUM(AS122:INDEX(AS122:AU122,IF(AND($B$2&gt;3,B120&lt;7),$B$2-3,0)))</f>
        <v>7</v>
      </c>
      <c r="BD122" s="113">
        <f>SUM(AV122:INDEX(AV122:AX122,IF(AND($B$2&gt;6,$B$2&lt;10),$B$2-6,0)))</f>
        <v>0</v>
      </c>
      <c r="BE122" s="113">
        <f>SUM(AY122:INDEX(AY122:BA122,IF($B$2&gt;9,$B$2-9,0)))</f>
        <v>0</v>
      </c>
      <c r="BF122" s="113">
        <f>SUM($AP122:INDEX(AP122:BA122,$B$2))</f>
        <v>17</v>
      </c>
      <c r="BG122" s="122">
        <f t="shared" si="350"/>
        <v>0</v>
      </c>
      <c r="BH122" s="111">
        <f t="shared" si="341"/>
        <v>8</v>
      </c>
      <c r="BI122" s="111">
        <f t="shared" si="341"/>
        <v>0</v>
      </c>
      <c r="BJ122" s="111">
        <f t="shared" si="341"/>
        <v>0.5</v>
      </c>
      <c r="BK122" s="111">
        <f t="shared" si="341"/>
        <v>0.8</v>
      </c>
      <c r="BL122" s="111">
        <f t="shared" si="341"/>
        <v>0.33333333333333331</v>
      </c>
      <c r="BM122" s="111">
        <f t="shared" si="341"/>
        <v>0</v>
      </c>
      <c r="BN122" s="111">
        <f t="shared" si="341"/>
        <v>0</v>
      </c>
      <c r="BO122" s="111">
        <f t="shared" si="341"/>
        <v>0</v>
      </c>
      <c r="BP122" s="111">
        <f t="shared" si="341"/>
        <v>0</v>
      </c>
      <c r="BQ122" s="111">
        <f t="shared" si="341"/>
        <v>0</v>
      </c>
      <c r="BR122" s="111">
        <f t="shared" si="341"/>
        <v>0</v>
      </c>
      <c r="BS122" s="111">
        <f>IFERROR(BB122/SUM(O122:INDEX(O122:Q122,IF($B$2&lt;3,$B$2,3))),0)</f>
        <v>10</v>
      </c>
      <c r="BT122" s="111">
        <f>IFERROR(BC122/SUM(R122:INDEX(R122:T122,IF($C$2&lt;3,$C$2,3))),0)</f>
        <v>0.53846153846153844</v>
      </c>
      <c r="BU122" s="111">
        <f>IFERROR(BD122/SUM(U122:INDEX(U122:W122,IF($B$2&lt;3,$B$2,3))),0)</f>
        <v>0</v>
      </c>
      <c r="BV122" s="111">
        <f>IFERROR(BE122/SUM(X122:INDEX(X122:Z122,IF($B$2&lt;3,$B$2,3))),0)</f>
        <v>0</v>
      </c>
      <c r="BW122" s="111">
        <f t="shared" si="351"/>
        <v>1.2142857142857142</v>
      </c>
    </row>
    <row r="123" spans="1:75" x14ac:dyDescent="0.25">
      <c r="A123" s="20" t="str">
        <f t="shared" si="342"/>
        <v>Recruit_by_designation:SBM</v>
      </c>
      <c r="B123" t="s">
        <v>38</v>
      </c>
      <c r="C123" s="6"/>
      <c r="D123" s="6">
        <f>[25]Ag!L152</f>
        <v>1</v>
      </c>
      <c r="E123" s="6"/>
      <c r="F123" s="6">
        <f>[25]Ag!L182</f>
        <v>2</v>
      </c>
      <c r="G123" s="6">
        <f>[25]Ag!L196</f>
        <v>1</v>
      </c>
      <c r="H123" s="6">
        <f>[25]Ag!L211</f>
        <v>1</v>
      </c>
      <c r="I123" s="6">
        <f>[25]Ag!L226</f>
        <v>2</v>
      </c>
      <c r="J123" s="6">
        <f>[25]Ag!L241</f>
        <v>1</v>
      </c>
      <c r="K123" s="6">
        <f>[25]Ag!L256</f>
        <v>2</v>
      </c>
      <c r="L123" s="6">
        <f>[25]Ag!L271</f>
        <v>1</v>
      </c>
      <c r="M123" s="6"/>
      <c r="N123" s="6">
        <f>[25]Ag!N11</f>
        <v>1</v>
      </c>
      <c r="O123" s="6"/>
      <c r="P123" s="6">
        <f>[25]Ag!N44</f>
        <v>1</v>
      </c>
      <c r="Q123" s="6">
        <f>[25]Ag!$N$59</f>
        <v>3</v>
      </c>
      <c r="R123" s="6">
        <f>[25]Ag!N76</f>
        <v>3</v>
      </c>
      <c r="S123" s="6">
        <f>[25]Ag!L92</f>
        <v>2</v>
      </c>
      <c r="T123" s="6">
        <f>[25]Ag!L107</f>
        <v>6</v>
      </c>
      <c r="U123" s="6">
        <f>[25]Ag!L121</f>
        <v>3</v>
      </c>
      <c r="V123" s="6">
        <v>4</v>
      </c>
      <c r="W123" s="6">
        <f>IFERROR(VLOOKUP(B123,[26]Recruit!$I$43:$L$47,2,0),0)</f>
        <v>7</v>
      </c>
      <c r="X123" s="6">
        <f>[15]Recruit!$J$45</f>
        <v>4</v>
      </c>
      <c r="Y123" s="6">
        <f>[24]Recruit!$J$45</f>
        <v>4</v>
      </c>
      <c r="Z123" s="6">
        <f>[16]Recruit!J45</f>
        <v>4</v>
      </c>
      <c r="AA123" s="22">
        <f>SUM(O123:INDEX(O123:Z123,$B$2))</f>
        <v>15</v>
      </c>
      <c r="AB123" s="22">
        <f t="shared" si="329"/>
        <v>4</v>
      </c>
      <c r="AC123" s="22">
        <f t="shared" si="330"/>
        <v>11</v>
      </c>
      <c r="AD123" s="22">
        <f t="shared" si="331"/>
        <v>14</v>
      </c>
      <c r="AE123" s="22">
        <f t="shared" si="332"/>
        <v>12</v>
      </c>
      <c r="AF123" s="22">
        <f>SUM(C123                                                               : INDEX(C123:N123,$B$2))</f>
        <v>5</v>
      </c>
      <c r="AG123" s="22">
        <f t="shared" si="333"/>
        <v>1</v>
      </c>
      <c r="AH123" s="22">
        <f t="shared" si="334"/>
        <v>4</v>
      </c>
      <c r="AI123" s="22">
        <f t="shared" si="335"/>
        <v>5</v>
      </c>
      <c r="AJ123" s="22">
        <f t="shared" si="336"/>
        <v>2</v>
      </c>
      <c r="AK123" s="31">
        <f t="shared" ref="AK123:AK124" si="366">AA123/AF123-1</f>
        <v>2</v>
      </c>
      <c r="AL123" s="31">
        <f t="shared" si="337"/>
        <v>3</v>
      </c>
      <c r="AM123" s="31">
        <f t="shared" si="338"/>
        <v>1.75</v>
      </c>
      <c r="AN123" s="31">
        <f t="shared" si="339"/>
        <v>1.7999999999999998</v>
      </c>
      <c r="AO123" s="31">
        <f t="shared" si="340"/>
        <v>5</v>
      </c>
      <c r="AP123" s="113"/>
      <c r="AQ123" s="113">
        <f>[18]Recruit!J45</f>
        <v>2</v>
      </c>
      <c r="AR123" s="113"/>
      <c r="AS123" s="113">
        <f>[20]Recruit!J45</f>
        <v>3</v>
      </c>
      <c r="AT123" s="113">
        <f>[21]Recruit!J45</f>
        <v>1</v>
      </c>
      <c r="AU123" s="113">
        <f>[22]Recruit!J45</f>
        <v>1</v>
      </c>
      <c r="AV123" s="113"/>
      <c r="AW123" s="113"/>
      <c r="AX123" s="113"/>
      <c r="AY123" s="113"/>
      <c r="AZ123" s="113"/>
      <c r="BA123" s="113"/>
      <c r="BB123" s="113">
        <f>SUM(AP123:INDEX(AP123:AR123,IF($B$2&lt;3,$B$2,3)))</f>
        <v>2</v>
      </c>
      <c r="BC123" s="113">
        <f>SUM(AS123:INDEX(AS123:AU123,IF(AND($B$2&gt;3,B121&lt;7),$B$2-3,0)))</f>
        <v>5</v>
      </c>
      <c r="BD123" s="113">
        <f>SUM(AV123:INDEX(AV123:AX123,IF(AND($B$2&gt;6,$B$2&lt;10),$B$2-6,0)))</f>
        <v>0</v>
      </c>
      <c r="BE123" s="113">
        <f>SUM(AY123:INDEX(AY123:BA123,IF($B$2&gt;9,$B$2-9,0)))</f>
        <v>0</v>
      </c>
      <c r="BF123" s="113">
        <f>SUM($AP123:INDEX(AP123:BA123,$B$2))</f>
        <v>7</v>
      </c>
      <c r="BG123" s="122">
        <f t="shared" si="350"/>
        <v>0</v>
      </c>
      <c r="BH123" s="111">
        <f t="shared" si="341"/>
        <v>2</v>
      </c>
      <c r="BI123" s="111">
        <f t="shared" si="341"/>
        <v>0</v>
      </c>
      <c r="BJ123" s="111">
        <f t="shared" si="341"/>
        <v>1</v>
      </c>
      <c r="BK123" s="111">
        <f t="shared" si="341"/>
        <v>0.5</v>
      </c>
      <c r="BL123" s="111">
        <f t="shared" si="341"/>
        <v>0.16666666666666666</v>
      </c>
      <c r="BM123" s="111">
        <f t="shared" si="341"/>
        <v>0</v>
      </c>
      <c r="BN123" s="111">
        <f t="shared" si="341"/>
        <v>0</v>
      </c>
      <c r="BO123" s="111">
        <f t="shared" si="341"/>
        <v>0</v>
      </c>
      <c r="BP123" s="111">
        <f t="shared" si="341"/>
        <v>0</v>
      </c>
      <c r="BQ123" s="111">
        <f t="shared" si="341"/>
        <v>0</v>
      </c>
      <c r="BR123" s="111">
        <f t="shared" si="341"/>
        <v>0</v>
      </c>
      <c r="BS123" s="111">
        <f>IFERROR(BB123/SUM(O123:INDEX(O123:Q123,IF($B$2&lt;3,$B$2,3))),0)</f>
        <v>0.5</v>
      </c>
      <c r="BT123" s="111">
        <f>IFERROR(BC123/SUM(R123:INDEX(R123:T123,IF($C$2&lt;3,$C$2,3))),0)</f>
        <v>0.45454545454545453</v>
      </c>
      <c r="BU123" s="111">
        <f>IFERROR(BD123/SUM(U123:INDEX(U123:W123,IF($B$2&lt;3,$B$2,3))),0)</f>
        <v>0</v>
      </c>
      <c r="BV123" s="111">
        <f>IFERROR(BE123/SUM(X123:INDEX(X123:Z123,IF($B$2&lt;3,$B$2,3))),0)</f>
        <v>0</v>
      </c>
      <c r="BW123" s="111">
        <f t="shared" si="351"/>
        <v>0.46666666666666667</v>
      </c>
    </row>
    <row r="124" spans="1:75" x14ac:dyDescent="0.25">
      <c r="A124" s="20" t="str">
        <f t="shared" si="342"/>
        <v xml:space="preserve">Recruit_by_designation:Total </v>
      </c>
      <c r="B124" s="1" t="s">
        <v>3</v>
      </c>
      <c r="C124" s="7">
        <f t="shared" ref="C124:Z124" si="367">SUM(C118:C123)</f>
        <v>222</v>
      </c>
      <c r="D124" s="7">
        <f t="shared" si="367"/>
        <v>143</v>
      </c>
      <c r="E124" s="7">
        <f t="shared" si="367"/>
        <v>230</v>
      </c>
      <c r="F124" s="7">
        <f t="shared" si="367"/>
        <v>283</v>
      </c>
      <c r="G124" s="7">
        <f t="shared" si="367"/>
        <v>250</v>
      </c>
      <c r="H124" s="7">
        <f t="shared" si="367"/>
        <v>246</v>
      </c>
      <c r="I124" s="7">
        <f t="shared" si="367"/>
        <v>276</v>
      </c>
      <c r="J124" s="7">
        <f t="shared" si="367"/>
        <v>263</v>
      </c>
      <c r="K124" s="7">
        <f t="shared" si="367"/>
        <v>352</v>
      </c>
      <c r="L124" s="7">
        <f t="shared" si="367"/>
        <v>280</v>
      </c>
      <c r="M124" s="7">
        <f t="shared" si="367"/>
        <v>499</v>
      </c>
      <c r="N124" s="7">
        <f t="shared" si="367"/>
        <v>348</v>
      </c>
      <c r="O124" s="7">
        <f t="shared" si="367"/>
        <v>134</v>
      </c>
      <c r="P124" s="7">
        <f t="shared" si="367"/>
        <v>123</v>
      </c>
      <c r="Q124" s="7">
        <f t="shared" si="367"/>
        <v>370</v>
      </c>
      <c r="R124" s="7">
        <f t="shared" si="367"/>
        <v>346</v>
      </c>
      <c r="S124" s="7">
        <f t="shared" si="367"/>
        <v>538</v>
      </c>
      <c r="T124" s="7">
        <f t="shared" si="367"/>
        <v>990</v>
      </c>
      <c r="U124" s="7">
        <f t="shared" si="367"/>
        <v>683</v>
      </c>
      <c r="V124" s="7">
        <f t="shared" si="367"/>
        <v>822</v>
      </c>
      <c r="W124" s="7">
        <f t="shared" si="367"/>
        <v>945</v>
      </c>
      <c r="X124" s="7">
        <f t="shared" si="367"/>
        <v>883</v>
      </c>
      <c r="Y124" s="7">
        <f t="shared" si="367"/>
        <v>942</v>
      </c>
      <c r="Z124" s="7">
        <f t="shared" si="367"/>
        <v>1124</v>
      </c>
      <c r="AA124" s="7">
        <f t="shared" ref="AA124" si="368">SUM(AA118:AA123)</f>
        <v>2501</v>
      </c>
      <c r="AB124" s="7">
        <f>SUM(AB118:AB123)</f>
        <v>627</v>
      </c>
      <c r="AC124" s="7">
        <f>SUM(AC118:AC123)</f>
        <v>1874</v>
      </c>
      <c r="AD124" s="7">
        <f>SUM(AD118:AD123)</f>
        <v>2450</v>
      </c>
      <c r="AE124" s="7">
        <f>SUM(AE118:AE123)</f>
        <v>2949</v>
      </c>
      <c r="AF124" s="7">
        <f>SUM(C124                                                               : INDEX(C124:N124,$B$2))</f>
        <v>1374</v>
      </c>
      <c r="AG124" s="7">
        <f t="shared" si="333"/>
        <v>595</v>
      </c>
      <c r="AH124" s="7">
        <f t="shared" si="334"/>
        <v>779</v>
      </c>
      <c r="AI124" s="7">
        <f t="shared" si="335"/>
        <v>891</v>
      </c>
      <c r="AJ124" s="7">
        <f t="shared" si="336"/>
        <v>1127</v>
      </c>
      <c r="AK124" s="32">
        <f t="shared" si="366"/>
        <v>0.82023289665211063</v>
      </c>
      <c r="AL124" s="32">
        <f t="shared" si="337"/>
        <v>5.3781512605042048E-2</v>
      </c>
      <c r="AM124" s="32">
        <f t="shared" si="338"/>
        <v>1.4056482670089858</v>
      </c>
      <c r="AN124" s="32">
        <f t="shared" si="339"/>
        <v>1.7497194163860832</v>
      </c>
      <c r="AO124" s="32">
        <f t="shared" si="340"/>
        <v>1.616681455190772</v>
      </c>
      <c r="AP124" s="113">
        <f t="shared" ref="AP124:AU124" si="369">SUM(AP118:AP123)</f>
        <v>320</v>
      </c>
      <c r="AQ124" s="113">
        <f t="shared" si="369"/>
        <v>671</v>
      </c>
      <c r="AR124" s="113">
        <f t="shared" si="369"/>
        <v>861</v>
      </c>
      <c r="AS124" s="113">
        <f t="shared" si="369"/>
        <v>668</v>
      </c>
      <c r="AT124" s="113">
        <f t="shared" si="369"/>
        <v>601</v>
      </c>
      <c r="AU124" s="113">
        <f t="shared" si="369"/>
        <v>1327</v>
      </c>
      <c r="AV124" s="113"/>
      <c r="AW124" s="113"/>
      <c r="AX124" s="113"/>
      <c r="AY124" s="113"/>
      <c r="AZ124" s="113"/>
      <c r="BA124" s="113"/>
      <c r="BB124" s="117">
        <f>SUM(BB118:BB123)</f>
        <v>1852</v>
      </c>
      <c r="BC124" s="117">
        <f>SUM(AS124:INDEX(AS124:AU124,IF(AND($B$2&gt;3,B122&lt;7),$B$2-3,0)))</f>
        <v>2596</v>
      </c>
      <c r="BD124" s="117">
        <f>SUM(AV124:INDEX(AV124:AX124,IF(AND($B$2&gt;6,$B$2&lt;10),$B$2-6,0)))</f>
        <v>0</v>
      </c>
      <c r="BE124" s="117">
        <f>SUM(AY124:INDEX(AY124:BA124,IF($B$2&gt;9,$B$2-9,0)))</f>
        <v>0</v>
      </c>
      <c r="BF124" s="117">
        <f>SUM($AP124:INDEX(AP124:BA124,$B$2))</f>
        <v>4448</v>
      </c>
      <c r="BG124" s="123">
        <f t="shared" ref="BG124:BR124" si="370">AP124/O124</f>
        <v>2.3880597014925371</v>
      </c>
      <c r="BH124" s="118">
        <f t="shared" si="370"/>
        <v>5.4552845528455283</v>
      </c>
      <c r="BI124" s="118">
        <f t="shared" si="370"/>
        <v>2.327027027027027</v>
      </c>
      <c r="BJ124" s="118">
        <f t="shared" si="370"/>
        <v>1.9306358381502891</v>
      </c>
      <c r="BK124" s="118">
        <f t="shared" si="370"/>
        <v>1.1171003717472119</v>
      </c>
      <c r="BL124" s="118">
        <f t="shared" si="370"/>
        <v>1.3404040404040405</v>
      </c>
      <c r="BM124" s="118">
        <f t="shared" si="370"/>
        <v>0</v>
      </c>
      <c r="BN124" s="118">
        <f t="shared" si="370"/>
        <v>0</v>
      </c>
      <c r="BO124" s="118">
        <f t="shared" si="370"/>
        <v>0</v>
      </c>
      <c r="BP124" s="118">
        <f t="shared" si="370"/>
        <v>0</v>
      </c>
      <c r="BQ124" s="118">
        <f t="shared" si="370"/>
        <v>0</v>
      </c>
      <c r="BR124" s="118">
        <f t="shared" si="370"/>
        <v>0</v>
      </c>
      <c r="BS124" s="118">
        <f>IFERROR(BB124/SUM(O124:INDEX(O124:Q124,IF($B$2&lt;3,$B$2,3))),0)</f>
        <v>2.9537480063795853</v>
      </c>
      <c r="BT124" s="118">
        <f>IFERROR(BC124/SUM(R124:INDEX(R124:T124,IF($C$2&lt;3,$C$2,3))),0)</f>
        <v>1.3852721451440768</v>
      </c>
      <c r="BU124" s="118">
        <f>IFERROR(BD124/SUM(U124:INDEX(U124:W124,IF($B$2&lt;3,$B$2,3))),0)</f>
        <v>0</v>
      </c>
      <c r="BV124" s="118">
        <f>IFERROR(BE124/SUM(X124:INDEX(X124:Z124,IF($B$2&lt;3,$B$2,3))),0)</f>
        <v>0</v>
      </c>
      <c r="BW124" s="118">
        <f t="shared" si="351"/>
        <v>1.7784886045581767</v>
      </c>
    </row>
    <row r="125" spans="1:75" x14ac:dyDescent="0.25"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24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</row>
    <row r="126" spans="1:75" x14ac:dyDescent="0.25"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24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</row>
    <row r="127" spans="1:75" s="19" customFormat="1" x14ac:dyDescent="0.25">
      <c r="B127" s="2" t="s">
        <v>121</v>
      </c>
      <c r="C127" s="3">
        <v>42005</v>
      </c>
      <c r="D127" s="3">
        <v>42036</v>
      </c>
      <c r="E127" s="3">
        <v>42064</v>
      </c>
      <c r="F127" s="3">
        <v>42095</v>
      </c>
      <c r="G127" s="3">
        <v>42125</v>
      </c>
      <c r="H127" s="3">
        <v>42156</v>
      </c>
      <c r="I127" s="3">
        <v>42186</v>
      </c>
      <c r="J127" s="3">
        <v>42217</v>
      </c>
      <c r="K127" s="3">
        <v>42248</v>
      </c>
      <c r="L127" s="3">
        <v>42278</v>
      </c>
      <c r="M127" s="3">
        <v>42309</v>
      </c>
      <c r="N127" s="3">
        <v>42339</v>
      </c>
      <c r="O127" s="3">
        <v>42370</v>
      </c>
      <c r="P127" s="3">
        <v>42401</v>
      </c>
      <c r="Q127" s="3">
        <v>42430</v>
      </c>
      <c r="R127" s="3">
        <v>42461</v>
      </c>
      <c r="S127" s="3">
        <v>42491</v>
      </c>
      <c r="T127" s="3">
        <v>42522</v>
      </c>
      <c r="U127" s="3">
        <v>42552</v>
      </c>
      <c r="V127" s="3">
        <v>42583</v>
      </c>
      <c r="W127" s="3">
        <v>42614</v>
      </c>
      <c r="X127" s="3">
        <v>42644</v>
      </c>
      <c r="Y127" s="3">
        <v>42675</v>
      </c>
      <c r="Z127" s="3">
        <v>42705</v>
      </c>
      <c r="AA127" s="29" t="str">
        <f>$AA$87</f>
        <v>YTD 6/16</v>
      </c>
      <c r="AB127" s="29" t="s">
        <v>19</v>
      </c>
      <c r="AC127" s="29" t="s">
        <v>20</v>
      </c>
      <c r="AD127" s="29" t="s">
        <v>21</v>
      </c>
      <c r="AE127" s="29" t="s">
        <v>22</v>
      </c>
      <c r="AF127" s="26" t="str">
        <f>"YTD " &amp; B126 &amp;"/15"</f>
        <v>YTD /15</v>
      </c>
      <c r="AG127" s="26" t="s">
        <v>23</v>
      </c>
      <c r="AH127" s="26" t="s">
        <v>24</v>
      </c>
      <c r="AI127" s="26" t="s">
        <v>25</v>
      </c>
      <c r="AJ127" s="26" t="s">
        <v>26</v>
      </c>
      <c r="AK127" s="30" t="s">
        <v>27</v>
      </c>
      <c r="AL127" s="30" t="s">
        <v>29</v>
      </c>
      <c r="AM127" s="30" t="s">
        <v>30</v>
      </c>
      <c r="AN127" s="30" t="s">
        <v>31</v>
      </c>
      <c r="AO127" s="30" t="s">
        <v>32</v>
      </c>
      <c r="AP127" s="108">
        <v>42736</v>
      </c>
      <c r="AQ127" s="108">
        <v>42767</v>
      </c>
      <c r="AR127" s="108">
        <v>42795</v>
      </c>
      <c r="AS127" s="108">
        <v>42826</v>
      </c>
      <c r="AT127" s="108">
        <v>42856</v>
      </c>
      <c r="AU127" s="108">
        <v>42887</v>
      </c>
      <c r="AV127" s="108">
        <v>42917</v>
      </c>
      <c r="AW127" s="108">
        <v>42948</v>
      </c>
      <c r="AX127" s="108">
        <v>42979</v>
      </c>
      <c r="AY127" s="108">
        <v>43009</v>
      </c>
      <c r="AZ127" s="108">
        <v>43040</v>
      </c>
      <c r="BA127" s="108">
        <v>43070</v>
      </c>
      <c r="BB127" s="29" t="s">
        <v>123</v>
      </c>
      <c r="BC127" s="29" t="s">
        <v>124</v>
      </c>
      <c r="BD127" s="29" t="s">
        <v>125</v>
      </c>
      <c r="BE127" s="29" t="s">
        <v>126</v>
      </c>
      <c r="BF127" s="29" t="str">
        <f>$BF$3</f>
        <v>YTD 6/17</v>
      </c>
      <c r="BG127" s="121">
        <v>42736</v>
      </c>
      <c r="BH127" s="108">
        <v>42767</v>
      </c>
      <c r="BI127" s="108">
        <v>42795</v>
      </c>
      <c r="BJ127" s="108">
        <v>42826</v>
      </c>
      <c r="BK127" s="108">
        <v>42856</v>
      </c>
      <c r="BL127" s="108">
        <v>42887</v>
      </c>
      <c r="BM127" s="108">
        <v>42917</v>
      </c>
      <c r="BN127" s="108">
        <v>42948</v>
      </c>
      <c r="BO127" s="108">
        <v>42979</v>
      </c>
      <c r="BP127" s="108">
        <v>43009</v>
      </c>
      <c r="BQ127" s="108">
        <v>43040</v>
      </c>
      <c r="BR127" s="108">
        <v>43070</v>
      </c>
      <c r="BS127" s="29" t="s">
        <v>127</v>
      </c>
      <c r="BT127" s="29" t="s">
        <v>128</v>
      </c>
      <c r="BU127" s="29" t="s">
        <v>96</v>
      </c>
      <c r="BV127" s="29" t="s">
        <v>129</v>
      </c>
      <c r="BW127" s="112" t="s">
        <v>130</v>
      </c>
    </row>
    <row r="128" spans="1:75" x14ac:dyDescent="0.25">
      <c r="A128" s="20" t="str">
        <f>$B$127&amp;"_by_rookie:"&amp;B128</f>
        <v>RYP_by_rookie:MDRT</v>
      </c>
      <c r="B128" t="s">
        <v>4</v>
      </c>
      <c r="C128" s="14">
        <f>[25]Sheet2!L31</f>
        <v>0</v>
      </c>
      <c r="D128" s="14">
        <f>[25]Sheet2!M31</f>
        <v>38.981000000000002</v>
      </c>
      <c r="E128" s="14">
        <f>[25]Sheet2!N31</f>
        <v>54.692</v>
      </c>
      <c r="F128" s="14">
        <f>[25]Sheet2!O31</f>
        <v>15.205</v>
      </c>
      <c r="G128" s="14">
        <f>[25]Sheet2!P31</f>
        <v>25.751999999999999</v>
      </c>
      <c r="H128" s="14">
        <f>[25]Sheet2!Q31</f>
        <v>138.16300000000001</v>
      </c>
      <c r="I128" s="14">
        <f>[25]Sheet2!R31</f>
        <v>64.921999999999997</v>
      </c>
      <c r="J128" s="14">
        <f>[25]Sheet2!S31</f>
        <v>338.40600000000001</v>
      </c>
      <c r="K128" s="14">
        <f>[25]Sheet2!T31</f>
        <v>128.56</v>
      </c>
      <c r="L128" s="14">
        <f>[25]Sheet2!U31</f>
        <v>420.976</v>
      </c>
      <c r="M128" s="14">
        <f>[25]Sheet2!V31</f>
        <v>322.42599999999999</v>
      </c>
      <c r="N128" s="14">
        <f>[25]Sheet2!W31</f>
        <v>854.05</v>
      </c>
      <c r="O128" s="14">
        <f>[25]Sheet2!X31</f>
        <v>1089.6388999999999</v>
      </c>
      <c r="P128" s="14">
        <f>[25]Sheet2!Y31</f>
        <v>920.47199999999998</v>
      </c>
      <c r="Q128" s="14">
        <f>[25]Sheet2!Z31</f>
        <v>802.16279999999995</v>
      </c>
      <c r="R128" s="14">
        <f>[25]Sheet2!AA31</f>
        <v>631.58320000000003</v>
      </c>
      <c r="S128" s="14">
        <f>[25]Sheet2!AB31</f>
        <v>646.73500000000001</v>
      </c>
      <c r="T128">
        <f>[25]Sheet2!AC31</f>
        <v>1141.4159999999999</v>
      </c>
      <c r="U128" s="6">
        <f>[25]Sheet2!AD31</f>
        <v>1048.3018</v>
      </c>
      <c r="V128">
        <f>[25]Sheet2!AE31</f>
        <v>1143.1768</v>
      </c>
      <c r="W128">
        <f>[25]Sheet2!AF31</f>
        <v>906.13699999999994</v>
      </c>
      <c r="X128" s="6">
        <f>[25]Sheet2!AG31</f>
        <v>871.71799999999996</v>
      </c>
      <c r="Y128" s="6">
        <f>[25]Sheet2!AH31</f>
        <v>2081.0279999999998</v>
      </c>
      <c r="Z128" s="6">
        <f>[16]APE!L27</f>
        <v>2156.2512999999999</v>
      </c>
      <c r="AA128" s="22">
        <f>SUM(O128:INDEX(O128:Z128,$B$2))</f>
        <v>5232.0078999999996</v>
      </c>
      <c r="AB128" s="22">
        <f>SUM(O128:Q128)</f>
        <v>2812.2736999999997</v>
      </c>
      <c r="AC128" s="22">
        <f>SUM(R128:T128)</f>
        <v>2419.7341999999999</v>
      </c>
      <c r="AD128" s="22">
        <f>SUM(U128:W128)</f>
        <v>3097.6156000000001</v>
      </c>
      <c r="AE128" s="22">
        <f>SUM(X128:Z128)</f>
        <v>5108.9972999999991</v>
      </c>
      <c r="AF128" s="22">
        <f>SUM(C128                                                               : INDEX(C128:N128,$B$2))</f>
        <v>272.79300000000001</v>
      </c>
      <c r="AG128" s="22">
        <f>SUM(C128:E128)</f>
        <v>93.673000000000002</v>
      </c>
      <c r="AH128" s="22">
        <f>SUM(F128:H128)</f>
        <v>179.12</v>
      </c>
      <c r="AI128" s="22">
        <f>SUM(I128:K128)</f>
        <v>531.88799999999992</v>
      </c>
      <c r="AJ128" s="22">
        <f>SUM(L128:N128)</f>
        <v>1597.452</v>
      </c>
      <c r="AK128" s="31">
        <f>AA128/AF128-1</f>
        <v>18.179406729644821</v>
      </c>
      <c r="AL128" s="31">
        <f t="shared" ref="AL128:AL136" si="371">AB128/AG128-1</f>
        <v>29.022244403403324</v>
      </c>
      <c r="AM128" s="31">
        <f t="shared" ref="AM128:AM136" si="372">AC128/AH128-1</f>
        <v>12.50901183564091</v>
      </c>
      <c r="AN128" s="31">
        <f t="shared" ref="AN128:AN136" si="373">AD128/AI128-1</f>
        <v>4.8238117799235942</v>
      </c>
      <c r="AO128" s="31">
        <f t="shared" ref="AO128:AO136" si="374">AE128/AJ128-1</f>
        <v>2.198216472232029</v>
      </c>
      <c r="AP128" s="6">
        <f>[17]APE!L27</f>
        <v>1686.0008</v>
      </c>
      <c r="AQ128" s="6">
        <f>[18]APE!L27</f>
        <v>2554.1039000000001</v>
      </c>
      <c r="AR128" s="6">
        <f>[19]APE!L27</f>
        <v>1955.31</v>
      </c>
      <c r="AS128" s="6">
        <f>[20]APE!L28</f>
        <v>1661.2629999999999</v>
      </c>
      <c r="AT128" s="6">
        <f>[21]APE!L28</f>
        <v>4506.82</v>
      </c>
      <c r="AU128" s="6">
        <f>[22]APE!L28</f>
        <v>2498.86</v>
      </c>
      <c r="AV128" s="6"/>
      <c r="AW128" s="6"/>
      <c r="AX128" s="6"/>
      <c r="AY128" s="6"/>
      <c r="AZ128" s="6"/>
      <c r="BA128" s="6"/>
      <c r="BB128" s="110">
        <f>SUM(AP128:INDEX(AP128:AR128,IF($B$2&lt;3,$B$2,3)))</f>
        <v>6195.4146999999994</v>
      </c>
      <c r="BC128" s="110">
        <f>SUM(AS128:INDEX(AS128:AU128,IF(AND($B$2&gt;3,$B$2&lt;7),$B$2-3,0)))</f>
        <v>8666.9429999999993</v>
      </c>
      <c r="BD128" s="110">
        <f>SUM(AV128:INDEX(AV128:AX128,IF(AND($B$2&gt;6,$B$2&lt;10),$B$2-6,0)))</f>
        <v>0</v>
      </c>
      <c r="BE128" s="110">
        <f>SUM(AY128:INDEX(AY128:BA128,IF($B$2&gt;9,$B$2-9,0)))</f>
        <v>0</v>
      </c>
      <c r="BF128" s="110">
        <f>SUM($AP128:INDEX(AP128:BA128,$B$2))</f>
        <v>14862.3577</v>
      </c>
      <c r="BG128" s="125">
        <f>IFERROR(AP128/O128,0)</f>
        <v>1.5473023218976489</v>
      </c>
      <c r="BH128" s="111">
        <f t="shared" ref="BH128:BH136" si="375">IFERROR(AQ128/P128,0)</f>
        <v>2.7747763104146568</v>
      </c>
      <c r="BI128" s="111">
        <f t="shared" ref="BI128:BI136" si="376">IFERROR(AR128/Q128,0)</f>
        <v>2.4375475900901913</v>
      </c>
      <c r="BJ128" s="111">
        <f t="shared" ref="BJ128:BJ136" si="377">IFERROR(AS128/R128,0)</f>
        <v>2.6303153725431581</v>
      </c>
      <c r="BK128" s="111">
        <f t="shared" ref="BK128:BK136" si="378">IFERROR(AT128/S128,0)</f>
        <v>6.9685729085328605</v>
      </c>
      <c r="BL128" s="111">
        <f t="shared" ref="BL128:BL136" si="379">IFERROR(AU128/T128,0)</f>
        <v>2.1892631608458268</v>
      </c>
      <c r="BM128" s="111">
        <f t="shared" ref="BM128:BM136" si="380">IFERROR(AV128/U128,0)</f>
        <v>0</v>
      </c>
      <c r="BN128" s="111">
        <f t="shared" ref="BN128:BN136" si="381">IFERROR(AW128/V128,0)</f>
        <v>0</v>
      </c>
      <c r="BO128" s="111">
        <f t="shared" ref="BO128:BO136" si="382">IFERROR(AX128/W128,0)</f>
        <v>0</v>
      </c>
      <c r="BP128" s="111">
        <f t="shared" ref="BP128:BP136" si="383">IFERROR(AY128/X128,0)</f>
        <v>0</v>
      </c>
      <c r="BQ128" s="111">
        <f t="shared" ref="BQ128:BQ136" si="384">IFERROR(AZ128/Y128,0)</f>
        <v>0</v>
      </c>
      <c r="BR128" s="111">
        <f t="shared" ref="BR128:BR136" si="385">IFERROR(BA128/Z128,0)</f>
        <v>0</v>
      </c>
      <c r="BS128" s="111">
        <f>IFERROR(BB128/SUM(O128:INDEX(O128:Q128,IF($B$2&lt;3,$B$2,3))),0)</f>
        <v>2.2029913731369746</v>
      </c>
      <c r="BT128" s="111">
        <f>IFERROR(BC128/SUM(R128:INDEX(R128:T128,IF($B$2&lt;7,$B$2-3,3))),0)</f>
        <v>3.5817748081586811</v>
      </c>
      <c r="BU128" s="111">
        <f>IFERROR(BD128/SUM(Q128:INDEX(Q128:S128,IF($B$2&lt;3,$B$2,3))),0)</f>
        <v>0</v>
      </c>
      <c r="BV128" s="111">
        <f>IFERROR(BE128/SUM(R128:INDEX(R128:T128,IF($B$2&lt;3,$B$2,3))),0)</f>
        <v>0</v>
      </c>
      <c r="BW128" s="111">
        <f>IFERROR(BF128/AA128,0)</f>
        <v>2.8406604087887564</v>
      </c>
    </row>
    <row r="129" spans="1:75" x14ac:dyDescent="0.25">
      <c r="A129" s="20" t="str">
        <f t="shared" ref="A129:A136" si="386">$B$127&amp;"_by_rookie:"&amp;B129</f>
        <v>RYP_by_rookie:Rookie in month</v>
      </c>
      <c r="B129" t="s">
        <v>5</v>
      </c>
      <c r="C129" s="14">
        <f>[25]Sheet2!L32</f>
        <v>0</v>
      </c>
      <c r="D129" s="14">
        <f>[25]Sheet2!M32</f>
        <v>0</v>
      </c>
      <c r="E129" s="14">
        <f>[25]Sheet2!N32</f>
        <v>0</v>
      </c>
      <c r="F129" s="14">
        <f>[25]Sheet2!O32</f>
        <v>0</v>
      </c>
      <c r="G129" s="14">
        <f>[25]Sheet2!P32</f>
        <v>0</v>
      </c>
      <c r="H129" s="14">
        <f>[25]Sheet2!Q32</f>
        <v>0</v>
      </c>
      <c r="I129" s="14">
        <f>[25]Sheet2!R32</f>
        <v>0</v>
      </c>
      <c r="J129" s="14">
        <f>[25]Sheet2!S32</f>
        <v>0</v>
      </c>
      <c r="K129" s="14">
        <f>[25]Sheet2!T32</f>
        <v>0</v>
      </c>
      <c r="L129" s="14">
        <f>[25]Sheet2!U32</f>
        <v>0</v>
      </c>
      <c r="M129" s="14">
        <f>[25]Sheet2!V32</f>
        <v>0</v>
      </c>
      <c r="N129" s="14">
        <f>[25]Sheet2!W32</f>
        <v>0</v>
      </c>
      <c r="O129" s="14">
        <f>[25]Sheet2!X32</f>
        <v>0</v>
      </c>
      <c r="P129" s="14">
        <f>[25]Sheet2!Y32</f>
        <v>0</v>
      </c>
      <c r="Q129" s="14">
        <f>[25]Sheet2!Z32</f>
        <v>0</v>
      </c>
      <c r="R129" s="14">
        <f>[25]Sheet2!AA32</f>
        <v>0</v>
      </c>
      <c r="S129" s="14">
        <f>[25]Sheet2!AB32</f>
        <v>0</v>
      </c>
      <c r="T129">
        <f>[25]Sheet2!AC32</f>
        <v>0</v>
      </c>
      <c r="U129" s="6">
        <f>[25]Sheet2!AD32</f>
        <v>0</v>
      </c>
      <c r="V129">
        <f>[25]Sheet2!AE32</f>
        <v>0</v>
      </c>
      <c r="W129">
        <f>[25]Sheet2!AF32</f>
        <v>0</v>
      </c>
      <c r="X129" s="6">
        <f>[25]Sheet2!AG32</f>
        <v>0</v>
      </c>
      <c r="Y129" s="6">
        <f>[25]Sheet2!AH32</f>
        <v>0</v>
      </c>
      <c r="Z129" s="6">
        <f>[16]APE!L28</f>
        <v>0</v>
      </c>
      <c r="AA129" s="22">
        <f>SUM(O129:INDEX(O129:Z129,$B$2))</f>
        <v>0</v>
      </c>
      <c r="AB129" s="22">
        <f t="shared" ref="AB129:AB134" si="387">SUM(O129:Q129)</f>
        <v>0</v>
      </c>
      <c r="AC129" s="22">
        <f t="shared" ref="AC129:AC134" si="388">SUM(R129:T129)</f>
        <v>0</v>
      </c>
      <c r="AD129" s="22">
        <f t="shared" ref="AD129:AD134" si="389">SUM(U129:W129)</f>
        <v>0</v>
      </c>
      <c r="AE129" s="22">
        <f t="shared" ref="AE129:AE134" si="390">SUM(X129:Z129)</f>
        <v>0</v>
      </c>
      <c r="AF129" s="22">
        <f>SUM(C129                                                               : INDEX(C129:N129,$B$2))</f>
        <v>0</v>
      </c>
      <c r="AG129" s="22">
        <f t="shared" ref="AG129:AG134" si="391">SUM(C129:E129)</f>
        <v>0</v>
      </c>
      <c r="AH129" s="22">
        <f t="shared" ref="AH129:AH134" si="392">SUM(F129:H129)</f>
        <v>0</v>
      </c>
      <c r="AI129" s="22">
        <f t="shared" ref="AI129:AI134" si="393">SUM(I129:K129)</f>
        <v>0</v>
      </c>
      <c r="AJ129" s="22">
        <f t="shared" ref="AJ129:AJ134" si="394">SUM(L129:N129)</f>
        <v>0</v>
      </c>
      <c r="AK129" s="31">
        <f>IFERROR(AA129/AF129-1,0)</f>
        <v>0</v>
      </c>
      <c r="AL129" s="31">
        <f t="shared" ref="AL129:AO130" si="395">IFERROR(AB129/AG129-1,0)</f>
        <v>0</v>
      </c>
      <c r="AM129" s="31">
        <f t="shared" si="395"/>
        <v>0</v>
      </c>
      <c r="AN129" s="31">
        <f t="shared" si="395"/>
        <v>0</v>
      </c>
      <c r="AO129" s="31">
        <f t="shared" si="395"/>
        <v>0</v>
      </c>
      <c r="AP129" s="6">
        <f>[17]APE!L28</f>
        <v>0</v>
      </c>
      <c r="AQ129" s="6">
        <f>[18]APE!L28</f>
        <v>0</v>
      </c>
      <c r="AR129" s="6">
        <f>[19]APE!L28</f>
        <v>0</v>
      </c>
      <c r="AS129" s="6">
        <f>[20]APE!L29</f>
        <v>0</v>
      </c>
      <c r="AT129" s="6">
        <f>[21]APE!L29</f>
        <v>0</v>
      </c>
      <c r="AU129" s="6">
        <f>[22]APE!L29</f>
        <v>0</v>
      </c>
      <c r="AV129" s="6"/>
      <c r="AW129" s="6"/>
      <c r="AX129" s="6"/>
      <c r="AY129" s="6"/>
      <c r="AZ129" s="6"/>
      <c r="BA129" s="6"/>
      <c r="BB129" s="110">
        <f>SUM(AP129:INDEX(AP129:AR129,IF($B$2&lt;3,$B$2,3)))</f>
        <v>0</v>
      </c>
      <c r="BC129" s="110">
        <f>SUM(AS129:INDEX(AS129:AU129,IF(AND($B$2&gt;3,$B$2&lt;7),$B$2-3,0)))</f>
        <v>0</v>
      </c>
      <c r="BD129" s="110">
        <f>SUM(AV129:INDEX(AV129:AX129,IF(AND($B$2&gt;6,$B$2&lt;10),$B$2-6,0)))</f>
        <v>0</v>
      </c>
      <c r="BE129" s="110">
        <f>SUM(AY129:INDEX(AY129:BA129,IF($B$2&gt;9,$B$2-9,0)))</f>
        <v>0</v>
      </c>
      <c r="BF129" s="110">
        <f>SUM($AP129:INDEX(AP129:BA129,$B$2))</f>
        <v>0</v>
      </c>
      <c r="BG129" s="125">
        <f t="shared" ref="BG129:BG136" si="396">IFERROR(AP129/O129,0)</f>
        <v>0</v>
      </c>
      <c r="BH129" s="111">
        <f t="shared" si="375"/>
        <v>0</v>
      </c>
      <c r="BI129" s="111">
        <f t="shared" si="376"/>
        <v>0</v>
      </c>
      <c r="BJ129" s="111">
        <f t="shared" si="377"/>
        <v>0</v>
      </c>
      <c r="BK129" s="111">
        <f t="shared" si="378"/>
        <v>0</v>
      </c>
      <c r="BL129" s="111">
        <f t="shared" si="379"/>
        <v>0</v>
      </c>
      <c r="BM129" s="111">
        <f t="shared" si="380"/>
        <v>0</v>
      </c>
      <c r="BN129" s="111">
        <f t="shared" si="381"/>
        <v>0</v>
      </c>
      <c r="BO129" s="111">
        <f t="shared" si="382"/>
        <v>0</v>
      </c>
      <c r="BP129" s="111">
        <f t="shared" si="383"/>
        <v>0</v>
      </c>
      <c r="BQ129" s="111">
        <f t="shared" si="384"/>
        <v>0</v>
      </c>
      <c r="BR129" s="111">
        <f t="shared" si="385"/>
        <v>0</v>
      </c>
      <c r="BS129" s="111">
        <f>IFERROR(BB129/SUM(O129:INDEX(O129:Q129,IF($B$2&lt;3,$B$2,3))),0)</f>
        <v>0</v>
      </c>
      <c r="BT129" s="111">
        <f>IFERROR(BC129/SUM(R129:INDEX(R129:T129,IF($B$2&lt;7,$B$2-3,3))),0)</f>
        <v>0</v>
      </c>
      <c r="BU129" s="111">
        <f>IFERROR(BD129/SUM(Q129:INDEX(Q129:S129,IF($B$2&lt;3,$B$2,3))),0)</f>
        <v>0</v>
      </c>
      <c r="BV129" s="111">
        <f>IFERROR(BE129/SUM(R129:INDEX(R129:T129,IF($B$2&lt;3,$B$2,3))),0)</f>
        <v>0</v>
      </c>
      <c r="BW129" s="111">
        <f t="shared" ref="BW129:BW136" si="397">IFERROR(BF129/AA129,0)</f>
        <v>0</v>
      </c>
    </row>
    <row r="130" spans="1:75" x14ac:dyDescent="0.25">
      <c r="A130" s="20" t="str">
        <f t="shared" si="386"/>
        <v>RYP_by_rookie:Rookie last month</v>
      </c>
      <c r="B130" t="s">
        <v>6</v>
      </c>
      <c r="C130" s="14">
        <f>[25]Sheet2!L33</f>
        <v>0</v>
      </c>
      <c r="D130" s="14">
        <f>[25]Sheet2!M33</f>
        <v>0</v>
      </c>
      <c r="E130" s="14">
        <f>[25]Sheet2!N33</f>
        <v>0</v>
      </c>
      <c r="F130" s="14">
        <f>[25]Sheet2!O33</f>
        <v>0</v>
      </c>
      <c r="G130" s="14">
        <f>[25]Sheet2!P33</f>
        <v>75.644000000000005</v>
      </c>
      <c r="H130" s="14">
        <f>[25]Sheet2!Q33</f>
        <v>0</v>
      </c>
      <c r="I130" s="14">
        <f>[25]Sheet2!R33</f>
        <v>0</v>
      </c>
      <c r="J130" s="14">
        <f>[25]Sheet2!S33</f>
        <v>0</v>
      </c>
      <c r="K130" s="14">
        <f>[25]Sheet2!T33</f>
        <v>0</v>
      </c>
      <c r="L130" s="14">
        <f>[25]Sheet2!U33</f>
        <v>0</v>
      </c>
      <c r="M130" s="14">
        <f>[25]Sheet2!V33</f>
        <v>0</v>
      </c>
      <c r="N130" s="14">
        <f>[25]Sheet2!W33</f>
        <v>0</v>
      </c>
      <c r="O130" s="14">
        <f>[25]Sheet2!X33</f>
        <v>0</v>
      </c>
      <c r="P130" s="14">
        <f>[25]Sheet2!Y33</f>
        <v>0</v>
      </c>
      <c r="Q130" s="14">
        <f>[25]Sheet2!Z33</f>
        <v>0</v>
      </c>
      <c r="R130" s="14">
        <f>[25]Sheet2!AA33</f>
        <v>0</v>
      </c>
      <c r="S130" s="14">
        <f>[25]Sheet2!AB33</f>
        <v>0</v>
      </c>
      <c r="T130">
        <f>[25]Sheet2!AC33</f>
        <v>0</v>
      </c>
      <c r="U130" s="6">
        <f>[25]Sheet2!AD33</f>
        <v>0</v>
      </c>
      <c r="V130">
        <f>[25]Sheet2!AE33</f>
        <v>0</v>
      </c>
      <c r="W130">
        <f>[25]Sheet2!AF33</f>
        <v>0</v>
      </c>
      <c r="X130" s="6">
        <f>[25]Sheet2!AG33</f>
        <v>0</v>
      </c>
      <c r="Y130" s="6">
        <f>[25]Sheet2!AH33</f>
        <v>8.9440000000000008</v>
      </c>
      <c r="Z130" s="6">
        <f>[16]APE!L29</f>
        <v>0</v>
      </c>
      <c r="AA130" s="22">
        <f>SUM(O130:INDEX(O130:Z130,$B$2))</f>
        <v>0</v>
      </c>
      <c r="AB130" s="22">
        <f t="shared" si="387"/>
        <v>0</v>
      </c>
      <c r="AC130" s="22">
        <f t="shared" si="388"/>
        <v>0</v>
      </c>
      <c r="AD130" s="22">
        <f t="shared" si="389"/>
        <v>0</v>
      </c>
      <c r="AE130" s="22">
        <f t="shared" si="390"/>
        <v>8.9440000000000008</v>
      </c>
      <c r="AF130" s="22">
        <f>SUM(C130                                                               : INDEX(C130:N130,$B$2))</f>
        <v>75.644000000000005</v>
      </c>
      <c r="AG130" s="22">
        <f t="shared" si="391"/>
        <v>0</v>
      </c>
      <c r="AH130" s="22">
        <f t="shared" si="392"/>
        <v>75.644000000000005</v>
      </c>
      <c r="AI130" s="22">
        <f t="shared" si="393"/>
        <v>0</v>
      </c>
      <c r="AJ130" s="22">
        <f t="shared" si="394"/>
        <v>0</v>
      </c>
      <c r="AK130" s="31">
        <f t="shared" ref="AK130:AK136" si="398">AA130/AF130-1</f>
        <v>-1</v>
      </c>
      <c r="AL130" s="31">
        <f>IFERROR(AB130/AG130-1,0)</f>
        <v>0</v>
      </c>
      <c r="AM130" s="31">
        <f t="shared" si="395"/>
        <v>-1</v>
      </c>
      <c r="AN130" s="31">
        <f t="shared" si="395"/>
        <v>0</v>
      </c>
      <c r="AO130" s="31">
        <f t="shared" si="395"/>
        <v>0</v>
      </c>
      <c r="AP130" s="6">
        <f>[17]APE!L29</f>
        <v>0</v>
      </c>
      <c r="AQ130" s="6">
        <f>[18]APE!L29</f>
        <v>0</v>
      </c>
      <c r="AR130" s="6">
        <f>[19]APE!L29</f>
        <v>0</v>
      </c>
      <c r="AS130" s="6">
        <f>[20]APE!L30</f>
        <v>0</v>
      </c>
      <c r="AT130" s="6">
        <f>[21]APE!L30</f>
        <v>0</v>
      </c>
      <c r="AU130" s="6">
        <f>[22]APE!L30</f>
        <v>0</v>
      </c>
      <c r="AV130" s="6"/>
      <c r="AW130" s="6"/>
      <c r="AX130" s="6"/>
      <c r="AY130" s="6"/>
      <c r="AZ130" s="6"/>
      <c r="BA130" s="6"/>
      <c r="BB130" s="110">
        <f>SUM(AP130:INDEX(AP130:AR130,IF($B$2&lt;3,$B$2,3)))</f>
        <v>0</v>
      </c>
      <c r="BC130" s="110">
        <f>SUM(AS130:INDEX(AS130:AU130,IF(AND($B$2&gt;3,$B$2&lt;7),$B$2-3,0)))</f>
        <v>0</v>
      </c>
      <c r="BD130" s="110">
        <f>SUM(AV130:INDEX(AV130:AX130,IF(AND($B$2&gt;6,$B$2&lt;10),$B$2-6,0)))</f>
        <v>0</v>
      </c>
      <c r="BE130" s="110">
        <f>SUM(AY130:INDEX(AY130:BA130,IF($B$2&gt;9,$B$2-9,0)))</f>
        <v>0</v>
      </c>
      <c r="BF130" s="110">
        <f>SUM($AP130:INDEX(AP130:BA130,$B$2))</f>
        <v>0</v>
      </c>
      <c r="BG130" s="125">
        <f t="shared" si="396"/>
        <v>0</v>
      </c>
      <c r="BH130" s="111">
        <f t="shared" si="375"/>
        <v>0</v>
      </c>
      <c r="BI130" s="111">
        <f t="shared" si="376"/>
        <v>0</v>
      </c>
      <c r="BJ130" s="111">
        <f t="shared" si="377"/>
        <v>0</v>
      </c>
      <c r="BK130" s="111">
        <f t="shared" si="378"/>
        <v>0</v>
      </c>
      <c r="BL130" s="111">
        <f t="shared" si="379"/>
        <v>0</v>
      </c>
      <c r="BM130" s="111">
        <f t="shared" si="380"/>
        <v>0</v>
      </c>
      <c r="BN130" s="111">
        <f t="shared" si="381"/>
        <v>0</v>
      </c>
      <c r="BO130" s="111">
        <f t="shared" si="382"/>
        <v>0</v>
      </c>
      <c r="BP130" s="111">
        <f t="shared" si="383"/>
        <v>0</v>
      </c>
      <c r="BQ130" s="111">
        <f t="shared" si="384"/>
        <v>0</v>
      </c>
      <c r="BR130" s="111">
        <f t="shared" si="385"/>
        <v>0</v>
      </c>
      <c r="BS130" s="111">
        <f>IFERROR(BB130/SUM(O130:INDEX(O130:Q130,IF($B$2&lt;3,$B$2,3))),0)</f>
        <v>0</v>
      </c>
      <c r="BT130" s="111">
        <f>IFERROR(BC130/SUM(R130:INDEX(R130:T130,IF($B$2&lt;7,$B$2-3,3))),0)</f>
        <v>0</v>
      </c>
      <c r="BU130" s="111">
        <f>IFERROR(BD130/SUM(Q130:INDEX(Q130:S130,IF($B$2&lt;3,$B$2,3))),0)</f>
        <v>0</v>
      </c>
      <c r="BV130" s="111">
        <f>IFERROR(BE130/SUM(R130:INDEX(R130:T130,IF($B$2&lt;3,$B$2,3))),0)</f>
        <v>0</v>
      </c>
      <c r="BW130" s="111">
        <f t="shared" si="397"/>
        <v>0</v>
      </c>
    </row>
    <row r="131" spans="1:75" x14ac:dyDescent="0.25">
      <c r="A131" s="20" t="str">
        <f t="shared" si="386"/>
        <v>RYP_by_rookie:2-3 months</v>
      </c>
      <c r="B131" t="s">
        <v>7</v>
      </c>
      <c r="C131" s="14">
        <f>[25]Sheet2!L34</f>
        <v>140.71199999999999</v>
      </c>
      <c r="D131" s="14">
        <f>[25]Sheet2!M34</f>
        <v>0</v>
      </c>
      <c r="E131" s="14">
        <f>[25]Sheet2!N34</f>
        <v>0</v>
      </c>
      <c r="F131" s="14">
        <f>[25]Sheet2!O34</f>
        <v>0</v>
      </c>
      <c r="G131" s="14">
        <f>[25]Sheet2!P34</f>
        <v>0</v>
      </c>
      <c r="H131" s="14">
        <f>[25]Sheet2!Q34</f>
        <v>41.707999999999998</v>
      </c>
      <c r="I131" s="14">
        <f>[25]Sheet2!R34</f>
        <v>60.921999999999997</v>
      </c>
      <c r="J131" s="14">
        <f>[25]Sheet2!S34</f>
        <v>0</v>
      </c>
      <c r="K131" s="14">
        <f>[25]Sheet2!T34</f>
        <v>0</v>
      </c>
      <c r="L131" s="14">
        <f>[25]Sheet2!U34</f>
        <v>0</v>
      </c>
      <c r="M131" s="14">
        <f>[25]Sheet2!V34</f>
        <v>0</v>
      </c>
      <c r="N131" s="14">
        <f>[25]Sheet2!W34</f>
        <v>4.1219999999999999</v>
      </c>
      <c r="O131" s="14">
        <f>[25]Sheet2!X34</f>
        <v>0</v>
      </c>
      <c r="P131" s="14">
        <f>[25]Sheet2!Y34</f>
        <v>0</v>
      </c>
      <c r="Q131" s="14">
        <f>[25]Sheet2!Z34</f>
        <v>0</v>
      </c>
      <c r="R131" s="14">
        <f>[25]Sheet2!AA34</f>
        <v>20.843</v>
      </c>
      <c r="S131" s="14">
        <f>[25]Sheet2!AB34</f>
        <v>0</v>
      </c>
      <c r="T131">
        <f>[25]Sheet2!AC34</f>
        <v>15.375999999999999</v>
      </c>
      <c r="U131" s="6">
        <f>[25]Sheet2!AD34</f>
        <v>130.374</v>
      </c>
      <c r="V131">
        <f>[25]Sheet2!AE34</f>
        <v>11.826000000000001</v>
      </c>
      <c r="W131">
        <f>[25]Sheet2!AF34</f>
        <v>0</v>
      </c>
      <c r="X131" s="6">
        <f>[25]Sheet2!AG34</f>
        <v>0</v>
      </c>
      <c r="Y131" s="6">
        <f>[25]Sheet2!AH34</f>
        <v>24.841999999999999</v>
      </c>
      <c r="Z131" s="6">
        <f>[16]APE!L30</f>
        <v>26.196999999999999</v>
      </c>
      <c r="AA131" s="22">
        <f>SUM(O131:INDEX(O131:Z131,$B$2))</f>
        <v>36.219000000000001</v>
      </c>
      <c r="AB131" s="22">
        <f t="shared" si="387"/>
        <v>0</v>
      </c>
      <c r="AC131" s="22">
        <f t="shared" si="388"/>
        <v>36.219000000000001</v>
      </c>
      <c r="AD131" s="22">
        <f t="shared" si="389"/>
        <v>142.19999999999999</v>
      </c>
      <c r="AE131" s="22">
        <f t="shared" si="390"/>
        <v>51.039000000000001</v>
      </c>
      <c r="AF131" s="22">
        <f>SUM(C131                                                               : INDEX(C131:N131,$B$2))</f>
        <v>182.42</v>
      </c>
      <c r="AG131" s="22">
        <f t="shared" si="391"/>
        <v>140.71199999999999</v>
      </c>
      <c r="AH131" s="22">
        <f t="shared" si="392"/>
        <v>41.707999999999998</v>
      </c>
      <c r="AI131" s="22">
        <f t="shared" si="393"/>
        <v>60.921999999999997</v>
      </c>
      <c r="AJ131" s="22">
        <f t="shared" si="394"/>
        <v>4.1219999999999999</v>
      </c>
      <c r="AK131" s="31">
        <f t="shared" si="398"/>
        <v>-0.80145269159083432</v>
      </c>
      <c r="AL131" s="31">
        <f t="shared" si="371"/>
        <v>-1</v>
      </c>
      <c r="AM131" s="31">
        <f t="shared" si="372"/>
        <v>-0.13160544739618296</v>
      </c>
      <c r="AN131" s="31">
        <f t="shared" si="373"/>
        <v>1.3341321690029875</v>
      </c>
      <c r="AO131" s="31">
        <f t="shared" si="374"/>
        <v>11.382096069868997</v>
      </c>
      <c r="AP131" s="6">
        <f>[17]APE!L30</f>
        <v>10.595000000000001</v>
      </c>
      <c r="AQ131" s="6">
        <f>[18]APE!L30</f>
        <v>0</v>
      </c>
      <c r="AR131" s="6">
        <f>[19]APE!L30</f>
        <v>0</v>
      </c>
      <c r="AS131" s="6">
        <f>[20]APE!L31</f>
        <v>0</v>
      </c>
      <c r="AT131" s="6">
        <f>[21]APE!L31</f>
        <v>0</v>
      </c>
      <c r="AU131" s="6">
        <f>[22]APE!L31</f>
        <v>0</v>
      </c>
      <c r="AV131" s="6"/>
      <c r="AW131" s="6"/>
      <c r="AX131" s="6"/>
      <c r="AY131" s="6"/>
      <c r="AZ131" s="6"/>
      <c r="BA131" s="6"/>
      <c r="BB131" s="110">
        <f>SUM(AP131:INDEX(AP131:AR131,IF($B$2&lt;3,$B$2,3)))</f>
        <v>10.595000000000001</v>
      </c>
      <c r="BC131" s="110">
        <f>SUM(AS131:INDEX(AS131:AU131,IF(AND($B$2&gt;3,$B$2&lt;7),$B$2-3,0)))</f>
        <v>0</v>
      </c>
      <c r="BD131" s="110">
        <f>SUM(AV131:INDEX(AV131:AX131,IF(AND($B$2&gt;6,$B$2&lt;10),$B$2-6,0)))</f>
        <v>0</v>
      </c>
      <c r="BE131" s="110">
        <f>SUM(AY131:INDEX(AY131:BA131,IF($B$2&gt;9,$B$2-9,0)))</f>
        <v>0</v>
      </c>
      <c r="BF131" s="110">
        <f>SUM($AP131:INDEX(AP131:BA131,$B$2))</f>
        <v>10.595000000000001</v>
      </c>
      <c r="BG131" s="125">
        <f t="shared" si="396"/>
        <v>0</v>
      </c>
      <c r="BH131" s="111">
        <f t="shared" si="375"/>
        <v>0</v>
      </c>
      <c r="BI131" s="111">
        <f t="shared" si="376"/>
        <v>0</v>
      </c>
      <c r="BJ131" s="111">
        <f t="shared" si="377"/>
        <v>0</v>
      </c>
      <c r="BK131" s="111">
        <f t="shared" si="378"/>
        <v>0</v>
      </c>
      <c r="BL131" s="111">
        <f t="shared" si="379"/>
        <v>0</v>
      </c>
      <c r="BM131" s="111">
        <f t="shared" si="380"/>
        <v>0</v>
      </c>
      <c r="BN131" s="111">
        <f t="shared" si="381"/>
        <v>0</v>
      </c>
      <c r="BO131" s="111">
        <f t="shared" si="382"/>
        <v>0</v>
      </c>
      <c r="BP131" s="111">
        <f t="shared" si="383"/>
        <v>0</v>
      </c>
      <c r="BQ131" s="111">
        <f t="shared" si="384"/>
        <v>0</v>
      </c>
      <c r="BR131" s="111">
        <f t="shared" si="385"/>
        <v>0</v>
      </c>
      <c r="BS131" s="111">
        <f>IFERROR(BB131/SUM(O131:INDEX(O131:Q131,IF($B$2&lt;3,$B$2,3))),0)</f>
        <v>0</v>
      </c>
      <c r="BT131" s="111">
        <f>IFERROR(BC131/SUM(R131:INDEX(R131:T131,IF($B$2&lt;7,$B$2-3,3))),0)</f>
        <v>0</v>
      </c>
      <c r="BU131" s="111">
        <f>IFERROR(BD131/SUM(Q131:INDEX(Q131:S131,IF($B$2&lt;3,$B$2,3))),0)</f>
        <v>0</v>
      </c>
      <c r="BV131" s="111">
        <f>IFERROR(BE131/SUM(R131:INDEX(R131:T131,IF($B$2&lt;3,$B$2,3))),0)</f>
        <v>0</v>
      </c>
      <c r="BW131" s="111">
        <f t="shared" si="397"/>
        <v>0.29252602225351337</v>
      </c>
    </row>
    <row r="132" spans="1:75" x14ac:dyDescent="0.25">
      <c r="A132" s="20" t="str">
        <f t="shared" si="386"/>
        <v>RYP_by_rookie:4 - 6 mths</v>
      </c>
      <c r="B132" t="s">
        <v>8</v>
      </c>
      <c r="C132" s="14">
        <f>[25]Sheet2!L35</f>
        <v>0</v>
      </c>
      <c r="D132" s="14">
        <f>[25]Sheet2!M35</f>
        <v>30.324999999999999</v>
      </c>
      <c r="E132" s="14">
        <f>[25]Sheet2!N35</f>
        <v>63.204999999999998</v>
      </c>
      <c r="F132" s="14">
        <f>[25]Sheet2!O35</f>
        <v>59.848999999999997</v>
      </c>
      <c r="G132" s="14">
        <f>[25]Sheet2!P35</f>
        <v>0</v>
      </c>
      <c r="H132" s="14">
        <f>[25]Sheet2!Q35</f>
        <v>0</v>
      </c>
      <c r="I132" s="14">
        <f>[25]Sheet2!R35</f>
        <v>26.620999999999999</v>
      </c>
      <c r="J132" s="14">
        <f>[25]Sheet2!S35</f>
        <v>104.059</v>
      </c>
      <c r="K132" s="14">
        <f>[25]Sheet2!T35</f>
        <v>55.418999999999997</v>
      </c>
      <c r="L132" s="14">
        <f>[25]Sheet2!U35</f>
        <v>75.891999999999996</v>
      </c>
      <c r="M132" s="14">
        <f>[25]Sheet2!V35</f>
        <v>0</v>
      </c>
      <c r="N132" s="14">
        <f>[25]Sheet2!W35</f>
        <v>99.341999999999999</v>
      </c>
      <c r="O132" s="14">
        <f>[25]Sheet2!X35</f>
        <v>56.762999999999998</v>
      </c>
      <c r="P132" s="14">
        <f>[25]Sheet2!Y35</f>
        <v>23.695</v>
      </c>
      <c r="Q132" s="14">
        <f>[25]Sheet2!Z35</f>
        <v>16.265000000000001</v>
      </c>
      <c r="R132" s="14">
        <f>[25]Sheet2!AA35</f>
        <v>0</v>
      </c>
      <c r="S132" s="14">
        <f>[25]Sheet2!AB35</f>
        <v>0</v>
      </c>
      <c r="T132">
        <f>[25]Sheet2!AC35</f>
        <v>0</v>
      </c>
      <c r="U132" s="6">
        <f>[25]Sheet2!AD35</f>
        <v>7.16</v>
      </c>
      <c r="V132">
        <f>[25]Sheet2!AE35</f>
        <v>85.843999999999994</v>
      </c>
      <c r="W132">
        <f>[25]Sheet2!AF35</f>
        <v>231.91900000000001</v>
      </c>
      <c r="X132" s="6">
        <f>[25]Sheet2!AG35</f>
        <v>87.126999999999995</v>
      </c>
      <c r="Y132" s="6">
        <f>[25]Sheet2!AH35</f>
        <v>59.091000000000001</v>
      </c>
      <c r="Z132" s="6">
        <f>[16]APE!L31</f>
        <v>75.369</v>
      </c>
      <c r="AA132" s="22">
        <f>SUM(O132:INDEX(O132:Z132,$B$2))</f>
        <v>96.722999999999999</v>
      </c>
      <c r="AB132" s="22">
        <f t="shared" si="387"/>
        <v>96.722999999999999</v>
      </c>
      <c r="AC132" s="22">
        <f t="shared" si="388"/>
        <v>0</v>
      </c>
      <c r="AD132" s="22">
        <f t="shared" si="389"/>
        <v>324.923</v>
      </c>
      <c r="AE132" s="22">
        <f t="shared" si="390"/>
        <v>221.58699999999999</v>
      </c>
      <c r="AF132" s="22">
        <f>SUM(C132                                                               : INDEX(C132:N132,$B$2))</f>
        <v>153.37899999999999</v>
      </c>
      <c r="AG132" s="22">
        <f t="shared" si="391"/>
        <v>93.53</v>
      </c>
      <c r="AH132" s="22">
        <f t="shared" si="392"/>
        <v>59.848999999999997</v>
      </c>
      <c r="AI132" s="22">
        <f t="shared" si="393"/>
        <v>186.09899999999999</v>
      </c>
      <c r="AJ132" s="22">
        <f t="shared" si="394"/>
        <v>175.23399999999998</v>
      </c>
      <c r="AK132" s="31">
        <f t="shared" si="398"/>
        <v>-0.36938563949432446</v>
      </c>
      <c r="AL132" s="31">
        <f t="shared" si="371"/>
        <v>3.4138779001389841E-2</v>
      </c>
      <c r="AM132" s="31">
        <f t="shared" si="372"/>
        <v>-1</v>
      </c>
      <c r="AN132" s="31">
        <f t="shared" si="373"/>
        <v>0.74596854362462994</v>
      </c>
      <c r="AO132" s="31">
        <f t="shared" si="374"/>
        <v>0.26452058390495004</v>
      </c>
      <c r="AP132" s="6">
        <f>[17]APE!L31</f>
        <v>10.239000000000001</v>
      </c>
      <c r="AQ132" s="6">
        <f>[18]APE!L31</f>
        <v>21.611000000000001</v>
      </c>
      <c r="AR132" s="6">
        <f>[19]APE!L31</f>
        <v>26.43</v>
      </c>
      <c r="AS132" s="6">
        <f>[20]APE!L32</f>
        <v>10.554</v>
      </c>
      <c r="AT132" s="6">
        <f>[21]APE!L32</f>
        <v>2.48</v>
      </c>
      <c r="AU132" s="6">
        <f>[22]APE!L32</f>
        <v>0</v>
      </c>
      <c r="AV132" s="6"/>
      <c r="AW132" s="6"/>
      <c r="AX132" s="6"/>
      <c r="AY132" s="6"/>
      <c r="AZ132" s="6"/>
      <c r="BA132" s="6"/>
      <c r="BB132" s="110">
        <f>SUM(AP132:INDEX(AP132:AR132,IF($B$2&lt;3,$B$2,3)))</f>
        <v>58.28</v>
      </c>
      <c r="BC132" s="110">
        <f>SUM(AS132:INDEX(AS132:AU132,IF(AND($B$2&gt;3,$B$2&lt;7),$B$2-3,0)))</f>
        <v>13.034000000000001</v>
      </c>
      <c r="BD132" s="110">
        <f>SUM(AV132:INDEX(AV132:AX132,IF(AND($B$2&gt;6,$B$2&lt;10),$B$2-6,0)))</f>
        <v>0</v>
      </c>
      <c r="BE132" s="110">
        <f>SUM(AY132:INDEX(AY132:BA132,IF($B$2&gt;9,$B$2-9,0)))</f>
        <v>0</v>
      </c>
      <c r="BF132" s="110">
        <f>SUM($AP132:INDEX(AP132:BA132,$B$2))</f>
        <v>71.314000000000007</v>
      </c>
      <c r="BG132" s="125">
        <f t="shared" si="396"/>
        <v>0.18038158659690293</v>
      </c>
      <c r="BH132" s="111">
        <f t="shared" si="375"/>
        <v>0.91204895547583875</v>
      </c>
      <c r="BI132" s="111">
        <f t="shared" si="376"/>
        <v>1.6249615739317553</v>
      </c>
      <c r="BJ132" s="111">
        <f t="shared" si="377"/>
        <v>0</v>
      </c>
      <c r="BK132" s="111">
        <f t="shared" si="378"/>
        <v>0</v>
      </c>
      <c r="BL132" s="111">
        <f t="shared" si="379"/>
        <v>0</v>
      </c>
      <c r="BM132" s="111">
        <f t="shared" si="380"/>
        <v>0</v>
      </c>
      <c r="BN132" s="111">
        <f t="shared" si="381"/>
        <v>0</v>
      </c>
      <c r="BO132" s="111">
        <f t="shared" si="382"/>
        <v>0</v>
      </c>
      <c r="BP132" s="111">
        <f t="shared" si="383"/>
        <v>0</v>
      </c>
      <c r="BQ132" s="111">
        <f t="shared" si="384"/>
        <v>0</v>
      </c>
      <c r="BR132" s="111">
        <f t="shared" si="385"/>
        <v>0</v>
      </c>
      <c r="BS132" s="111">
        <f>IFERROR(BB132/SUM(O132:INDEX(O132:Q132,IF($B$2&lt;3,$B$2,3))),0)</f>
        <v>0.60254541319024435</v>
      </c>
      <c r="BT132" s="111">
        <f>IFERROR(BC132/SUM(R132:INDEX(R132:T132,IF($B$2&lt;7,$B$2-3,3))),0)</f>
        <v>0</v>
      </c>
      <c r="BU132" s="111">
        <f>IFERROR(BD132/SUM(Q132:INDEX(Q132:S132,IF($B$2&lt;3,$B$2,3))),0)</f>
        <v>0</v>
      </c>
      <c r="BV132" s="111">
        <f>IFERROR(BE132/SUM(R132:INDEX(R132:T132,IF($B$2&lt;3,$B$2,3))),0)</f>
        <v>0</v>
      </c>
      <c r="BW132" s="111">
        <f t="shared" si="397"/>
        <v>0.73730136575581828</v>
      </c>
    </row>
    <row r="133" spans="1:75" x14ac:dyDescent="0.25">
      <c r="A133" s="20" t="str">
        <f t="shared" si="386"/>
        <v>RYP_by_rookie:7-12mth</v>
      </c>
      <c r="B133" t="s">
        <v>1</v>
      </c>
      <c r="C133" s="14">
        <f>[25]Sheet2!L36</f>
        <v>146.792</v>
      </c>
      <c r="D133" s="14">
        <f>[25]Sheet2!M36</f>
        <v>0</v>
      </c>
      <c r="E133" s="14">
        <f>[25]Sheet2!N36</f>
        <v>23.59</v>
      </c>
      <c r="F133" s="14">
        <f>[25]Sheet2!O36</f>
        <v>84.680999999999997</v>
      </c>
      <c r="G133" s="14">
        <f>[25]Sheet2!P36</f>
        <v>179.976</v>
      </c>
      <c r="H133" s="14">
        <f>[25]Sheet2!Q36</f>
        <v>291.0838</v>
      </c>
      <c r="I133" s="14">
        <f>[25]Sheet2!R36</f>
        <v>54.456000000000003</v>
      </c>
      <c r="J133" s="14">
        <f>[25]Sheet2!S36</f>
        <v>405.71699999999998</v>
      </c>
      <c r="K133" s="14">
        <f>[25]Sheet2!T36</f>
        <v>303.93799999999999</v>
      </c>
      <c r="L133" s="14">
        <f>[25]Sheet2!U36</f>
        <v>235.81100000000001</v>
      </c>
      <c r="M133" s="14">
        <f>[25]Sheet2!V36</f>
        <v>481.00560000000002</v>
      </c>
      <c r="N133" s="14">
        <f>[25]Sheet2!W36</f>
        <v>575.24099999999999</v>
      </c>
      <c r="O133" s="14">
        <f>[25]Sheet2!X36</f>
        <v>555.20500000000004</v>
      </c>
      <c r="P133" s="14">
        <f>[25]Sheet2!Y36</f>
        <v>402.38060000000002</v>
      </c>
      <c r="Q133" s="14">
        <f>[25]Sheet2!Z36</f>
        <v>349.96199999999999</v>
      </c>
      <c r="R133" s="14">
        <f>[25]Sheet2!AA36</f>
        <v>396.52499999999998</v>
      </c>
      <c r="S133" s="14">
        <f>[25]Sheet2!AB36</f>
        <v>256.36799999999999</v>
      </c>
      <c r="T133">
        <f>[25]Sheet2!AC36</f>
        <v>296.32299999999998</v>
      </c>
      <c r="U133" s="6">
        <f>[25]Sheet2!AD36</f>
        <v>387.51100000000002</v>
      </c>
      <c r="V133">
        <f>[25]Sheet2!AE36</f>
        <v>316.75400000000002</v>
      </c>
      <c r="W133">
        <f>[25]Sheet2!AF36</f>
        <v>292.01600000000002</v>
      </c>
      <c r="X133" s="6">
        <f>[25]Sheet2!AG36</f>
        <v>417.92399999999998</v>
      </c>
      <c r="Y133" s="6">
        <f>[25]Sheet2!AH36</f>
        <v>770.34500000000003</v>
      </c>
      <c r="Z133" s="6">
        <f>[16]APE!L32</f>
        <v>408.81599999999997</v>
      </c>
      <c r="AA133" s="22">
        <f>SUM(O133:INDEX(O133:Z133,$B$2))</f>
        <v>2256.7635999999998</v>
      </c>
      <c r="AB133" s="22">
        <f t="shared" si="387"/>
        <v>1307.5476000000001</v>
      </c>
      <c r="AC133" s="22">
        <f t="shared" si="388"/>
        <v>949.21600000000001</v>
      </c>
      <c r="AD133" s="22">
        <f t="shared" si="389"/>
        <v>996.28100000000018</v>
      </c>
      <c r="AE133" s="22">
        <f t="shared" si="390"/>
        <v>1597.085</v>
      </c>
      <c r="AF133" s="22">
        <f>SUM(C133                                                               : INDEX(C133:N133,$B$2))</f>
        <v>726.12279999999998</v>
      </c>
      <c r="AG133" s="22">
        <f t="shared" si="391"/>
        <v>170.38200000000001</v>
      </c>
      <c r="AH133" s="22">
        <f t="shared" si="392"/>
        <v>555.74080000000004</v>
      </c>
      <c r="AI133" s="22">
        <f t="shared" si="393"/>
        <v>764.11099999999999</v>
      </c>
      <c r="AJ133" s="22">
        <f t="shared" si="394"/>
        <v>1292.0576000000001</v>
      </c>
      <c r="AK133" s="31">
        <f t="shared" si="398"/>
        <v>2.1079641074484918</v>
      </c>
      <c r="AL133" s="31">
        <f t="shared" si="371"/>
        <v>6.6742120646547178</v>
      </c>
      <c r="AM133" s="31">
        <f t="shared" si="372"/>
        <v>0.70801927805192633</v>
      </c>
      <c r="AN133" s="31">
        <f t="shared" si="373"/>
        <v>0.30384328978381436</v>
      </c>
      <c r="AO133" s="31">
        <f t="shared" si="374"/>
        <v>0.23607879401042187</v>
      </c>
      <c r="AP133" s="6">
        <f>[17]APE!L32</f>
        <v>214.21299999999999</v>
      </c>
      <c r="AQ133" s="6">
        <f>[18]APE!L32</f>
        <v>208.959</v>
      </c>
      <c r="AR133" s="6">
        <f>[19]APE!L32</f>
        <v>338.12</v>
      </c>
      <c r="AS133" s="6">
        <f>[20]APE!L33</f>
        <v>231.74199999999999</v>
      </c>
      <c r="AT133" s="6">
        <f>[21]APE!L33</f>
        <v>366.7</v>
      </c>
      <c r="AU133" s="6">
        <f>[22]APE!L33</f>
        <v>1064.73</v>
      </c>
      <c r="AV133" s="6"/>
      <c r="AW133" s="6"/>
      <c r="AX133" s="6"/>
      <c r="AY133" s="6"/>
      <c r="AZ133" s="6"/>
      <c r="BA133" s="6"/>
      <c r="BB133" s="110">
        <f>SUM(AP133:INDEX(AP133:AR133,IF($B$2&lt;3,$B$2,3)))</f>
        <v>761.29200000000003</v>
      </c>
      <c r="BC133" s="110">
        <f>SUM(AS133:INDEX(AS133:AU133,IF(AND($B$2&gt;3,$B$2&lt;7),$B$2-3,0)))</f>
        <v>1663.172</v>
      </c>
      <c r="BD133" s="110">
        <f>SUM(AV133:INDEX(AV133:AX133,IF(AND($B$2&gt;6,$B$2&lt;10),$B$2-6,0)))</f>
        <v>0</v>
      </c>
      <c r="BE133" s="110">
        <f>SUM(AY133:INDEX(AY133:BA133,IF($B$2&gt;9,$B$2-9,0)))</f>
        <v>0</v>
      </c>
      <c r="BF133" s="110">
        <f>SUM($AP133:INDEX(AP133:BA133,$B$2))</f>
        <v>2424.4639999999999</v>
      </c>
      <c r="BG133" s="125">
        <f t="shared" si="396"/>
        <v>0.38582685674660705</v>
      </c>
      <c r="BH133" s="111">
        <f t="shared" si="375"/>
        <v>0.51930684531013671</v>
      </c>
      <c r="BI133" s="111">
        <f t="shared" si="376"/>
        <v>0.96616204045010601</v>
      </c>
      <c r="BJ133" s="111">
        <f t="shared" si="377"/>
        <v>0.58443225521719944</v>
      </c>
      <c r="BK133" s="111">
        <f t="shared" si="378"/>
        <v>1.4303657242713599</v>
      </c>
      <c r="BL133" s="111">
        <f t="shared" si="379"/>
        <v>3.5931399182648667</v>
      </c>
      <c r="BM133" s="111">
        <f t="shared" si="380"/>
        <v>0</v>
      </c>
      <c r="BN133" s="111">
        <f t="shared" si="381"/>
        <v>0</v>
      </c>
      <c r="BO133" s="111">
        <f t="shared" si="382"/>
        <v>0</v>
      </c>
      <c r="BP133" s="111">
        <f t="shared" si="383"/>
        <v>0</v>
      </c>
      <c r="BQ133" s="111">
        <f t="shared" si="384"/>
        <v>0</v>
      </c>
      <c r="BR133" s="111">
        <f t="shared" si="385"/>
        <v>0</v>
      </c>
      <c r="BS133" s="111">
        <f>IFERROR(BB133/SUM(O133:INDEX(O133:Q133,IF($B$2&lt;3,$B$2,3))),0)</f>
        <v>0.5822288993532625</v>
      </c>
      <c r="BT133" s="111">
        <f>IFERROR(BC133/SUM(R133:INDEX(R133:T133,IF($B$2&lt;7,$B$2-3,3))),0)</f>
        <v>1.752153356032768</v>
      </c>
      <c r="BU133" s="111">
        <f>IFERROR(BD133/SUM(Q133:INDEX(Q133:S133,IF($B$2&lt;3,$B$2,3))),0)</f>
        <v>0</v>
      </c>
      <c r="BV133" s="111">
        <f>IFERROR(BE133/SUM(R133:INDEX(R133:T133,IF($B$2&lt;3,$B$2,3))),0)</f>
        <v>0</v>
      </c>
      <c r="BW133" s="111">
        <f t="shared" si="397"/>
        <v>1.0743101315529904</v>
      </c>
    </row>
    <row r="134" spans="1:75" x14ac:dyDescent="0.25">
      <c r="A134" s="20" t="str">
        <f t="shared" si="386"/>
        <v>RYP_by_rookie:13+mth</v>
      </c>
      <c r="B134" t="s">
        <v>2</v>
      </c>
      <c r="C134" s="14">
        <f>[25]Sheet2!L37</f>
        <v>721.62599999999998</v>
      </c>
      <c r="D134" s="14">
        <f>[25]Sheet2!M37</f>
        <v>628.33500000000004</v>
      </c>
      <c r="E134" s="14">
        <f>[25]Sheet2!N37</f>
        <v>439.95699999999999</v>
      </c>
      <c r="F134" s="14">
        <f>[25]Sheet2!O37</f>
        <v>598.99900000000002</v>
      </c>
      <c r="G134" s="14">
        <f>[25]Sheet2!P37</f>
        <v>652.096</v>
      </c>
      <c r="H134" s="14">
        <f>[25]Sheet2!Q37</f>
        <v>1028.029</v>
      </c>
      <c r="I134" s="14">
        <f>[25]Sheet2!R37</f>
        <v>1667.6859999999999</v>
      </c>
      <c r="J134" s="14">
        <f>[25]Sheet2!S37</f>
        <v>1799.9490000000001</v>
      </c>
      <c r="K134" s="14">
        <f>[25]Sheet2!T37</f>
        <v>2161.7545</v>
      </c>
      <c r="L134" s="14">
        <f>[25]Sheet2!U37</f>
        <v>2357.864</v>
      </c>
      <c r="M134" s="14">
        <f>[25]Sheet2!V37</f>
        <v>3016.5061000000001</v>
      </c>
      <c r="N134" s="14">
        <f>[25]Sheet2!W37</f>
        <v>5010.7736000000104</v>
      </c>
      <c r="O134" s="14">
        <f>[25]Sheet2!X37</f>
        <v>3665.0763000000002</v>
      </c>
      <c r="P134" s="14">
        <f>[25]Sheet2!Y37</f>
        <v>3030.3748000000001</v>
      </c>
      <c r="Q134" s="14">
        <f>[25]Sheet2!Z37</f>
        <v>2848.1525999999999</v>
      </c>
      <c r="R134" s="14">
        <f>[25]Sheet2!AA37</f>
        <v>2479.3921999999998</v>
      </c>
      <c r="S134" s="14">
        <f>[25]Sheet2!AB37</f>
        <v>4034.7116000000001</v>
      </c>
      <c r="T134">
        <f>[25]Sheet2!AC37</f>
        <v>4495.8242</v>
      </c>
      <c r="U134" s="6">
        <f>[25]Sheet2!AD37</f>
        <v>4253.143</v>
      </c>
      <c r="V134">
        <f>[25]Sheet2!AE37</f>
        <v>7209.2331000000204</v>
      </c>
      <c r="W134">
        <f>[25]Sheet2!AF37</f>
        <v>7599.7288000000299</v>
      </c>
      <c r="X134" s="6">
        <f>[25]Sheet2!AG37</f>
        <v>7609.9890000000296</v>
      </c>
      <c r="Y134" s="6">
        <f>[25]Sheet2!AH37</f>
        <v>10633.0813</v>
      </c>
      <c r="Z134" s="6">
        <f>[16]APE!L33</f>
        <v>12684.5322000001</v>
      </c>
      <c r="AA134" s="22">
        <f>SUM(O134:INDEX(O134:Z134,$B$2))</f>
        <v>20553.5317</v>
      </c>
      <c r="AB134" s="22">
        <f t="shared" si="387"/>
        <v>9543.6036999999997</v>
      </c>
      <c r="AC134" s="22">
        <f t="shared" si="388"/>
        <v>11009.928</v>
      </c>
      <c r="AD134" s="22">
        <f t="shared" si="389"/>
        <v>19062.104900000049</v>
      </c>
      <c r="AE134" s="22">
        <f t="shared" si="390"/>
        <v>30927.602500000128</v>
      </c>
      <c r="AF134" s="22">
        <f>SUM(C134                                                               : INDEX(C134:N134,$B$2))</f>
        <v>4069.0420000000004</v>
      </c>
      <c r="AG134" s="22">
        <f t="shared" si="391"/>
        <v>1789.9180000000001</v>
      </c>
      <c r="AH134" s="22">
        <f t="shared" si="392"/>
        <v>2279.1239999999998</v>
      </c>
      <c r="AI134" s="22">
        <f t="shared" si="393"/>
        <v>5629.3895000000002</v>
      </c>
      <c r="AJ134" s="22">
        <f t="shared" si="394"/>
        <v>10385.143700000011</v>
      </c>
      <c r="AK134" s="31">
        <f t="shared" si="398"/>
        <v>4.0511967436069716</v>
      </c>
      <c r="AL134" s="31">
        <f t="shared" si="371"/>
        <v>4.331866431870063</v>
      </c>
      <c r="AM134" s="31">
        <f t="shared" si="372"/>
        <v>3.8307718228582566</v>
      </c>
      <c r="AN134" s="31">
        <f t="shared" si="373"/>
        <v>2.3861762274577107</v>
      </c>
      <c r="AO134" s="31">
        <f t="shared" si="374"/>
        <v>1.9780620657179826</v>
      </c>
      <c r="AP134" s="6">
        <f>[17]APE!L33</f>
        <v>12339.5870000001</v>
      </c>
      <c r="AQ134" s="6">
        <f>[18]APE!L33</f>
        <v>7086.4660000000304</v>
      </c>
      <c r="AR134" s="6">
        <f>[19]APE!L33</f>
        <v>5855.43</v>
      </c>
      <c r="AS134" s="6">
        <f>[20]APE!L34</f>
        <v>4543.3680000000004</v>
      </c>
      <c r="AT134" s="6">
        <f>[21]APE!L34</f>
        <v>6681.47</v>
      </c>
      <c r="AU134" s="6">
        <f>[22]APE!L34</f>
        <v>8070.13</v>
      </c>
      <c r="AV134" s="6"/>
      <c r="AW134" s="6"/>
      <c r="AX134" s="6"/>
      <c r="AY134" s="6"/>
      <c r="AZ134" s="6"/>
      <c r="BA134" s="6"/>
      <c r="BB134" s="110">
        <f>SUM(AP134:INDEX(AP134:AR134,IF($B$2&lt;3,$B$2,3)))</f>
        <v>25281.483000000131</v>
      </c>
      <c r="BC134" s="110">
        <f>SUM(AS134:INDEX(AS134:AU134,IF(AND($B$2&gt;3,$B$2&lt;7),$B$2-3,0)))</f>
        <v>19294.968000000001</v>
      </c>
      <c r="BD134" s="110">
        <f>SUM(AV134:INDEX(AV134:AX134,IF(AND($B$2&gt;6,$B$2&lt;10),$B$2-6,0)))</f>
        <v>0</v>
      </c>
      <c r="BE134" s="110">
        <f>SUM(AY134:INDEX(AY134:BA134,IF($B$2&gt;9,$B$2-9,0)))</f>
        <v>0</v>
      </c>
      <c r="BF134" s="110">
        <f>SUM($AP134:INDEX(AP134:BA134,$B$2))</f>
        <v>44576.451000000132</v>
      </c>
      <c r="BG134" s="125">
        <f t="shared" si="396"/>
        <v>3.3668022136401632</v>
      </c>
      <c r="BH134" s="111">
        <f t="shared" si="375"/>
        <v>2.3384783954776913</v>
      </c>
      <c r="BI134" s="111">
        <f t="shared" si="376"/>
        <v>2.0558694783418558</v>
      </c>
      <c r="BJ134" s="111">
        <f t="shared" si="377"/>
        <v>1.8324523244043442</v>
      </c>
      <c r="BK134" s="111">
        <f t="shared" si="378"/>
        <v>1.6559969242906978</v>
      </c>
      <c r="BL134" s="111">
        <f t="shared" si="379"/>
        <v>1.795027928360722</v>
      </c>
      <c r="BM134" s="111">
        <f t="shared" si="380"/>
        <v>0</v>
      </c>
      <c r="BN134" s="111">
        <f t="shared" si="381"/>
        <v>0</v>
      </c>
      <c r="BO134" s="111">
        <f t="shared" si="382"/>
        <v>0</v>
      </c>
      <c r="BP134" s="111">
        <f t="shared" si="383"/>
        <v>0</v>
      </c>
      <c r="BQ134" s="111">
        <f t="shared" si="384"/>
        <v>0</v>
      </c>
      <c r="BR134" s="111">
        <f t="shared" si="385"/>
        <v>0</v>
      </c>
      <c r="BS134" s="111">
        <f>IFERROR(BB134/SUM(O134:INDEX(O134:Q134,IF($B$2&lt;3,$B$2,3))),0)</f>
        <v>2.6490499600271677</v>
      </c>
      <c r="BT134" s="111">
        <f>IFERROR(BC134/SUM(R134:INDEX(R134:T134,IF($B$2&lt;7,$B$2-3,3))),0)</f>
        <v>1.7525062834198373</v>
      </c>
      <c r="BU134" s="111">
        <f>IFERROR(BD134/SUM(Q134:INDEX(Q134:S134,IF($B$2&lt;3,$B$2,3))),0)</f>
        <v>0</v>
      </c>
      <c r="BV134" s="111">
        <f>IFERROR(BE134/SUM(R134:INDEX(R134:T134,IF($B$2&lt;3,$B$2,3))),0)</f>
        <v>0</v>
      </c>
      <c r="BW134" s="111">
        <f t="shared" si="397"/>
        <v>2.1687976378288374</v>
      </c>
    </row>
    <row r="135" spans="1:75" x14ac:dyDescent="0.25">
      <c r="A135" s="20" t="str">
        <f t="shared" si="386"/>
        <v>RYP_by_rookie:SA</v>
      </c>
      <c r="B135" s="135" t="s">
        <v>136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6"/>
      <c r="X135" s="6"/>
      <c r="Y135" s="6"/>
      <c r="Z135" s="6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31"/>
      <c r="AL135" s="31"/>
      <c r="AM135" s="31"/>
      <c r="AN135" s="31"/>
      <c r="AO135" s="31"/>
      <c r="AP135" s="6"/>
      <c r="AQ135" s="6">
        <f>[18]APE!L34</f>
        <v>3185.58</v>
      </c>
      <c r="AR135" s="6">
        <f>[19]APE!L34</f>
        <v>3131.26</v>
      </c>
      <c r="AS135" s="6">
        <f>[20]APE!L35</f>
        <v>2542.538</v>
      </c>
      <c r="AT135" s="6">
        <f>[21]APE!L35</f>
        <v>5669.87</v>
      </c>
      <c r="AU135" s="6">
        <f>[22]APE!L35</f>
        <v>4640.75</v>
      </c>
      <c r="AV135" s="6"/>
      <c r="AW135" s="6"/>
      <c r="AX135" s="6"/>
      <c r="AY135" s="6"/>
      <c r="AZ135" s="6"/>
      <c r="BA135" s="6"/>
      <c r="BB135" s="110">
        <f>SUM(AP135:INDEX(AP135:AR135,IF($B$2&lt;3,$B$2,3)))</f>
        <v>6316.84</v>
      </c>
      <c r="BC135" s="110">
        <f>SUM(AS135:INDEX(AS135:AU135,IF(AND($B$2&gt;3,$B$2&lt;7),$B$2-3,0)))</f>
        <v>12853.157999999999</v>
      </c>
      <c r="BD135" s="110">
        <f>SUM(AV135:INDEX(AV135:AX135,IF(AND($B$2&gt;6,$B$2&lt;10),$B$2-6,0)))</f>
        <v>0</v>
      </c>
      <c r="BE135" s="110">
        <f>SUM(AY135:INDEX(AY135:BA135,IF($B$2&gt;9,$B$2-9,0)))</f>
        <v>0</v>
      </c>
      <c r="BF135" s="110">
        <f>SUM($AP135:INDEX(AP135:BA135,$B$2))</f>
        <v>19169.998</v>
      </c>
      <c r="BG135" s="125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</row>
    <row r="136" spans="1:75" s="19" customFormat="1" x14ac:dyDescent="0.25">
      <c r="A136" s="20" t="str">
        <f t="shared" si="386"/>
        <v xml:space="preserve">RYP_by_rookie:Total </v>
      </c>
      <c r="B136" s="1" t="s">
        <v>3</v>
      </c>
      <c r="C136" s="15">
        <f>SUM(C128:C134)</f>
        <v>1009.13</v>
      </c>
      <c r="D136" s="15">
        <f t="shared" ref="D136:AE136" si="399">SUM(D128:D134)</f>
        <v>697.64100000000008</v>
      </c>
      <c r="E136" s="15">
        <f t="shared" si="399"/>
        <v>581.44399999999996</v>
      </c>
      <c r="F136" s="15">
        <f t="shared" si="399"/>
        <v>758.73400000000004</v>
      </c>
      <c r="G136" s="15">
        <f t="shared" si="399"/>
        <v>933.46800000000007</v>
      </c>
      <c r="H136" s="15">
        <f t="shared" si="399"/>
        <v>1498.9838</v>
      </c>
      <c r="I136" s="15">
        <f t="shared" si="399"/>
        <v>1874.607</v>
      </c>
      <c r="J136" s="15">
        <f t="shared" si="399"/>
        <v>2648.1310000000003</v>
      </c>
      <c r="K136" s="15">
        <f t="shared" si="399"/>
        <v>2649.6714999999999</v>
      </c>
      <c r="L136" s="15">
        <f t="shared" si="399"/>
        <v>3090.5430000000001</v>
      </c>
      <c r="M136" s="15">
        <f t="shared" si="399"/>
        <v>3819.9376999999999</v>
      </c>
      <c r="N136" s="15">
        <f t="shared" si="399"/>
        <v>6543.5286000000106</v>
      </c>
      <c r="O136" s="15">
        <f t="shared" si="399"/>
        <v>5366.6831999999995</v>
      </c>
      <c r="P136" s="15">
        <f t="shared" si="399"/>
        <v>4376.9224000000004</v>
      </c>
      <c r="Q136" s="15">
        <f t="shared" si="399"/>
        <v>4016.5423999999998</v>
      </c>
      <c r="R136" s="15">
        <f t="shared" si="399"/>
        <v>3528.3433999999997</v>
      </c>
      <c r="S136" s="15">
        <f t="shared" si="399"/>
        <v>4937.8145999999997</v>
      </c>
      <c r="T136" s="15">
        <f t="shared" si="399"/>
        <v>5948.9391999999998</v>
      </c>
      <c r="U136" s="15">
        <f t="shared" si="399"/>
        <v>5826.4898000000003</v>
      </c>
      <c r="V136" s="15">
        <f t="shared" si="399"/>
        <v>8766.8339000000196</v>
      </c>
      <c r="W136" s="15">
        <f t="shared" si="399"/>
        <v>9029.80080000003</v>
      </c>
      <c r="X136" s="15">
        <f t="shared" si="399"/>
        <v>8986.7580000000289</v>
      </c>
      <c r="Y136" s="15">
        <f t="shared" si="399"/>
        <v>13577.3313</v>
      </c>
      <c r="Z136" s="15">
        <f t="shared" si="399"/>
        <v>15351.165500000099</v>
      </c>
      <c r="AA136" s="7">
        <f t="shared" si="399"/>
        <v>28175.245199999998</v>
      </c>
      <c r="AB136" s="7">
        <f t="shared" si="399"/>
        <v>13760.147999999999</v>
      </c>
      <c r="AC136" s="7">
        <f t="shared" si="399"/>
        <v>14415.0972</v>
      </c>
      <c r="AD136" s="7">
        <f t="shared" si="399"/>
        <v>23623.124500000049</v>
      </c>
      <c r="AE136" s="7">
        <f t="shared" si="399"/>
        <v>37915.254800000126</v>
      </c>
      <c r="AF136" s="7">
        <f>SUM(AF128:AF134)</f>
        <v>5479.4008000000003</v>
      </c>
      <c r="AG136" s="7">
        <f t="shared" ref="AG136:AJ136" si="400">SUM(AG128:AG134)</f>
        <v>2288.2150000000001</v>
      </c>
      <c r="AH136" s="7">
        <f t="shared" si="400"/>
        <v>3191.1857999999997</v>
      </c>
      <c r="AI136" s="7">
        <f t="shared" si="400"/>
        <v>7172.4094999999998</v>
      </c>
      <c r="AJ136" s="7">
        <f t="shared" si="400"/>
        <v>13454.009300000012</v>
      </c>
      <c r="AK136" s="31">
        <f t="shared" si="398"/>
        <v>4.1420303475518701</v>
      </c>
      <c r="AL136" s="31">
        <f t="shared" si="371"/>
        <v>5.0134856208878968</v>
      </c>
      <c r="AM136" s="31">
        <f t="shared" si="372"/>
        <v>3.5171601102010426</v>
      </c>
      <c r="AN136" s="31">
        <f t="shared" si="373"/>
        <v>2.2936106757429355</v>
      </c>
      <c r="AO136" s="31">
        <f t="shared" si="374"/>
        <v>1.8181379954895744</v>
      </c>
      <c r="AP136" s="15">
        <f t="shared" ref="AP136" si="401">SUM(AP128:AP134)</f>
        <v>14260.6348000001</v>
      </c>
      <c r="AQ136" s="15">
        <f>SUM(AQ128:AQ135)</f>
        <v>13056.719900000031</v>
      </c>
      <c r="AR136" s="15">
        <f>SUM(AR128:AR135)</f>
        <v>11306.550000000001</v>
      </c>
      <c r="AS136" s="15">
        <f>SUM(AS128:AS135)</f>
        <v>8989.4650000000001</v>
      </c>
      <c r="AT136" s="15">
        <f>SUM(AT128:AT135)</f>
        <v>17227.34</v>
      </c>
      <c r="AU136" s="15">
        <f>SUM(AU128:AU135)</f>
        <v>16274.470000000001</v>
      </c>
      <c r="AV136" s="15"/>
      <c r="AW136" s="15"/>
      <c r="AX136" s="15"/>
      <c r="AY136" s="15"/>
      <c r="AZ136" s="15"/>
      <c r="BA136" s="15"/>
      <c r="BB136" s="116">
        <f>SUM(AP136:INDEX(AP136:AR136,IF($B$2&lt;3,$B$2,3)))</f>
        <v>38623.90470000013</v>
      </c>
      <c r="BC136" s="116">
        <f>SUM(AS136:INDEX(AS136:AU136,IF(AND($B$2&gt;3,$B$2&lt;7),$B$2-3,0)))</f>
        <v>42491.275000000001</v>
      </c>
      <c r="BD136" s="116">
        <f>SUM(AV136:INDEX(AV136:AX136,IF(AND($B$2&gt;6,$B$2&lt;10),$B$2-6,0)))</f>
        <v>0</v>
      </c>
      <c r="BE136" s="116">
        <f>SUM(AY136:INDEX(AY136:BA136,IF($B$2&gt;9,$B$2-9,0)))</f>
        <v>0</v>
      </c>
      <c r="BF136" s="116">
        <f>SUM($AP136:INDEX(AP136:BA136,$B$2))</f>
        <v>81115.179700000124</v>
      </c>
      <c r="BG136" s="134">
        <f t="shared" si="396"/>
        <v>2.6572529565374943</v>
      </c>
      <c r="BH136" s="118">
        <f t="shared" si="375"/>
        <v>2.9830823365751309</v>
      </c>
      <c r="BI136" s="118">
        <f t="shared" si="376"/>
        <v>2.8149958033556426</v>
      </c>
      <c r="BJ136" s="118">
        <f t="shared" si="377"/>
        <v>2.5477863067410049</v>
      </c>
      <c r="BK136" s="118">
        <f t="shared" si="378"/>
        <v>3.4888592212433416</v>
      </c>
      <c r="BL136" s="118">
        <f t="shared" si="379"/>
        <v>2.7356927769576131</v>
      </c>
      <c r="BM136" s="118">
        <f t="shared" si="380"/>
        <v>0</v>
      </c>
      <c r="BN136" s="118">
        <f t="shared" si="381"/>
        <v>0</v>
      </c>
      <c r="BO136" s="118">
        <f t="shared" si="382"/>
        <v>0</v>
      </c>
      <c r="BP136" s="118">
        <f t="shared" si="383"/>
        <v>0</v>
      </c>
      <c r="BQ136" s="118">
        <f t="shared" si="384"/>
        <v>0</v>
      </c>
      <c r="BR136" s="118">
        <f t="shared" si="385"/>
        <v>0</v>
      </c>
      <c r="BS136" s="118">
        <f>IFERROR(BB136/SUM(O136:INDEX(O136:Q136,IF($B$2&lt;3,$B$2,3))),0)</f>
        <v>2.8069396273935521</v>
      </c>
      <c r="BT136" s="118">
        <f>IFERROR(BC136/SUM(R136:INDEX(R136:T136,IF($B$2&lt;7,$B$2-3,3))),0)</f>
        <v>2.947692576086133</v>
      </c>
      <c r="BU136" s="118">
        <f>IFERROR(BD136/SUM(Q136:INDEX(Q136:S136,IF($B$2&lt;3,$B$2,3))),0)</f>
        <v>0</v>
      </c>
      <c r="BV136" s="118">
        <f>IFERROR(BE136/SUM(R136:INDEX(R136:T136,IF($B$2&lt;3,$B$2,3))),0)</f>
        <v>0</v>
      </c>
      <c r="BW136" s="118">
        <f t="shared" si="397"/>
        <v>2.8789520419151535</v>
      </c>
    </row>
    <row r="137" spans="1:75" x14ac:dyDescent="0.25">
      <c r="B137" s="135" t="s">
        <v>139</v>
      </c>
      <c r="AR137" s="22">
        <f>[19]APE!$L$35</f>
        <v>67.77</v>
      </c>
      <c r="AT137" s="22">
        <f>[21]APE!$L$27</f>
        <v>147.07</v>
      </c>
      <c r="AU137" s="20">
        <f>[22]APE!$L$27</f>
        <v>169.29</v>
      </c>
    </row>
    <row r="138" spans="1:75" x14ac:dyDescent="0.25">
      <c r="B138" s="1" t="s">
        <v>140</v>
      </c>
      <c r="AR138" s="115">
        <f>SUM(AR136:AR137)</f>
        <v>11374.320000000002</v>
      </c>
      <c r="AT138" s="115">
        <f>SUM(AT136:AT137)</f>
        <v>17374.41</v>
      </c>
      <c r="AU138" s="115">
        <f>SUM(AU136:AU137)</f>
        <v>16443.760000000002</v>
      </c>
    </row>
  </sheetData>
  <mergeCells count="3">
    <mergeCell ref="AK2:AO2"/>
    <mergeCell ref="AK93:AO93"/>
    <mergeCell ref="BB2:BF2"/>
  </mergeCells>
  <conditionalFormatting sqref="AO4:AO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8:AO3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52:AO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60:BA60">
    <cfRule type="expression" dxfId="130" priority="16">
      <formula>$B$2=COLUMNS($O60:AP60)</formula>
    </cfRule>
  </conditionalFormatting>
  <conditionalFormatting sqref="AP84">
    <cfRule type="expression" dxfId="129" priority="15">
      <formula>$B$2=COLUMNS($O84:AP84)</formula>
    </cfRule>
  </conditionalFormatting>
  <conditionalFormatting sqref="BB84:BF84">
    <cfRule type="expression" dxfId="128" priority="14">
      <formula>$B$2=COLUMNS($O84:BB84)</formula>
    </cfRule>
  </conditionalFormatting>
  <conditionalFormatting sqref="BB114:BF114">
    <cfRule type="expression" dxfId="127" priority="13">
      <formula>$B$2=COLUMNS($O114:BB114)</formula>
    </cfRule>
  </conditionalFormatting>
  <conditionalFormatting sqref="O48:Z48">
    <cfRule type="expression" dxfId="126" priority="12">
      <formula>$B$2=COLUMNS($O48:O48)</formula>
    </cfRule>
  </conditionalFormatting>
  <conditionalFormatting sqref="AP48">
    <cfRule type="expression" dxfId="125" priority="11">
      <formula>$B$2=COLUMNS($O48:AP48)</formula>
    </cfRule>
  </conditionalFormatting>
  <conditionalFormatting sqref="AQ48">
    <cfRule type="expression" dxfId="124" priority="10">
      <formula>$B$2=COLUMNS($O48:AQ48)</formula>
    </cfRule>
  </conditionalFormatting>
  <conditionalFormatting sqref="AQ84">
    <cfRule type="expression" dxfId="123" priority="9">
      <formula>$B$2=COLUMNS($O84:AQ84)</formula>
    </cfRule>
  </conditionalFormatting>
  <conditionalFormatting sqref="AR48">
    <cfRule type="expression" dxfId="122" priority="8">
      <formula>$B$2=COLUMNS($O48:AR48)</formula>
    </cfRule>
  </conditionalFormatting>
  <conditionalFormatting sqref="AR84">
    <cfRule type="expression" dxfId="121" priority="7">
      <formula>$B$2=COLUMNS($O84:AR84)</formula>
    </cfRule>
  </conditionalFormatting>
  <conditionalFormatting sqref="AS48">
    <cfRule type="expression" dxfId="120" priority="6">
      <formula>$B$2=COLUMNS($O48:AS48)</formula>
    </cfRule>
  </conditionalFormatting>
  <conditionalFormatting sqref="AS84">
    <cfRule type="expression" dxfId="119" priority="5">
      <formula>$B$2=COLUMNS($O84:AS84)</formula>
    </cfRule>
  </conditionalFormatting>
  <conditionalFormatting sqref="AT48">
    <cfRule type="expression" dxfId="118" priority="4">
      <formula>$B$2=COLUMNS($O48:AT48)</formula>
    </cfRule>
  </conditionalFormatting>
  <conditionalFormatting sqref="AT84">
    <cfRule type="expression" dxfId="117" priority="3">
      <formula>$B$2=COLUMNS($O84:AT84)</formula>
    </cfRule>
  </conditionalFormatting>
  <conditionalFormatting sqref="AU48">
    <cfRule type="expression" dxfId="116" priority="2">
      <formula>$B$2=COLUMNS($O48:AU48)</formula>
    </cfRule>
  </conditionalFormatting>
  <conditionalFormatting sqref="AU84">
    <cfRule type="expression" dxfId="115" priority="1">
      <formula>$B$2=COLUMNS($O84:AU84)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BW138"/>
  <sheetViews>
    <sheetView tabSelected="1" zoomScale="80" zoomScaleNormal="80" workbookViewId="0">
      <pane xSplit="2" ySplit="3" topLeftCell="AS70" activePane="bottomRight" state="frozen"/>
      <selection pane="topRight" activeCell="B1" sqref="B1"/>
      <selection pane="bottomLeft" activeCell="A4" sqref="A4"/>
      <selection pane="bottomRight" activeCell="BB134" sqref="BB134:BF135"/>
    </sheetView>
  </sheetViews>
  <sheetFormatPr defaultColWidth="28.140625" defaultRowHeight="15" outlineLevelCol="1" x14ac:dyDescent="0.25"/>
  <cols>
    <col min="1" max="1" width="45.140625" style="20" bestFit="1" customWidth="1"/>
    <col min="2" max="2" width="17.28515625" bestFit="1" customWidth="1"/>
    <col min="3" max="13" width="9.140625" customWidth="1" outlineLevel="1"/>
    <col min="14" max="15" width="9.140625" customWidth="1"/>
    <col min="16" max="19" width="9.140625" customWidth="1" outlineLevel="1"/>
    <col min="20" max="20" width="9.140625" customWidth="1"/>
    <col min="21" max="25" width="9.140625" customWidth="1" outlineLevel="1"/>
    <col min="26" max="26" width="7.5703125" customWidth="1"/>
    <col min="27" max="31" width="11" style="18" customWidth="1"/>
    <col min="32" max="36" width="11" style="18" customWidth="1" outlineLevel="1"/>
    <col min="37" max="41" width="10.140625" style="18" customWidth="1" outlineLevel="1"/>
    <col min="42" max="47" width="9.85546875" style="18" customWidth="1"/>
    <col min="48" max="52" width="9.85546875" style="18" customWidth="1" outlineLevel="1"/>
    <col min="53" max="64" width="9.85546875" style="18" customWidth="1"/>
    <col min="65" max="69" width="9.85546875" style="18" customWidth="1" outlineLevel="1"/>
    <col min="70" max="70" width="9.85546875" style="18" customWidth="1"/>
    <col min="71" max="75" width="11.5703125" style="18" customWidth="1"/>
    <col min="76" max="16384" width="28.140625" style="18"/>
  </cols>
  <sheetData>
    <row r="1" spans="1:75" s="173" customFormat="1" x14ac:dyDescent="0.25">
      <c r="A1" s="173" t="s">
        <v>160</v>
      </c>
      <c r="B1" s="174"/>
      <c r="C1" s="174" t="s">
        <v>163</v>
      </c>
      <c r="D1" s="174" t="s">
        <v>164</v>
      </c>
      <c r="E1" s="174" t="s">
        <v>165</v>
      </c>
      <c r="F1" s="174" t="s">
        <v>166</v>
      </c>
      <c r="G1" s="174" t="s">
        <v>167</v>
      </c>
      <c r="H1" s="174" t="s">
        <v>168</v>
      </c>
      <c r="I1" s="174" t="s">
        <v>169</v>
      </c>
      <c r="J1" s="174" t="s">
        <v>170</v>
      </c>
      <c r="K1" s="174" t="s">
        <v>171</v>
      </c>
      <c r="L1" s="174" t="s">
        <v>172</v>
      </c>
      <c r="M1" s="174" t="s">
        <v>173</v>
      </c>
      <c r="N1" s="174" t="s">
        <v>174</v>
      </c>
      <c r="O1" s="174" t="s">
        <v>175</v>
      </c>
      <c r="P1" s="174" t="s">
        <v>176</v>
      </c>
      <c r="Q1" s="174" t="s">
        <v>177</v>
      </c>
      <c r="R1" s="174" t="s">
        <v>178</v>
      </c>
      <c r="S1" s="174" t="s">
        <v>179</v>
      </c>
      <c r="T1" s="174" t="s">
        <v>180</v>
      </c>
      <c r="U1" s="174" t="s">
        <v>181</v>
      </c>
      <c r="V1" s="174" t="s">
        <v>182</v>
      </c>
      <c r="W1" s="174" t="s">
        <v>183</v>
      </c>
      <c r="X1" s="174" t="s">
        <v>184</v>
      </c>
      <c r="Y1" s="174" t="s">
        <v>185</v>
      </c>
      <c r="Z1" s="174" t="s">
        <v>186</v>
      </c>
      <c r="AA1" s="175" t="s">
        <v>187</v>
      </c>
      <c r="AB1" s="175" t="s">
        <v>19</v>
      </c>
      <c r="AC1" s="175" t="s">
        <v>20</v>
      </c>
      <c r="AD1" s="175" t="s">
        <v>21</v>
      </c>
      <c r="AE1" s="175" t="s">
        <v>22</v>
      </c>
      <c r="AF1" s="176" t="s">
        <v>188</v>
      </c>
      <c r="AG1" s="176" t="s">
        <v>23</v>
      </c>
      <c r="AH1" s="176" t="s">
        <v>24</v>
      </c>
      <c r="AI1" s="176" t="s">
        <v>25</v>
      </c>
      <c r="AJ1" s="176" t="s">
        <v>26</v>
      </c>
      <c r="AK1" s="177" t="s">
        <v>189</v>
      </c>
      <c r="AL1" s="177" t="s">
        <v>190</v>
      </c>
      <c r="AM1" s="177" t="s">
        <v>191</v>
      </c>
      <c r="AN1" s="177" t="s">
        <v>192</v>
      </c>
      <c r="AO1" s="177" t="s">
        <v>193</v>
      </c>
      <c r="AP1" s="178" t="s">
        <v>194</v>
      </c>
      <c r="AQ1" s="178" t="s">
        <v>195</v>
      </c>
      <c r="AR1" s="178" t="s">
        <v>196</v>
      </c>
      <c r="AS1" s="178" t="s">
        <v>197</v>
      </c>
      <c r="AT1" s="178" t="s">
        <v>198</v>
      </c>
      <c r="AU1" s="178" t="s">
        <v>199</v>
      </c>
      <c r="AV1" s="178" t="s">
        <v>200</v>
      </c>
      <c r="AW1" s="178" t="s">
        <v>201</v>
      </c>
      <c r="AX1" s="178" t="s">
        <v>202</v>
      </c>
      <c r="AY1" s="178" t="s">
        <v>203</v>
      </c>
      <c r="AZ1" s="178" t="s">
        <v>204</v>
      </c>
      <c r="BA1" s="178" t="s">
        <v>205</v>
      </c>
      <c r="BB1" s="175" t="s">
        <v>123</v>
      </c>
      <c r="BC1" s="175" t="s">
        <v>124</v>
      </c>
      <c r="BD1" s="175" t="s">
        <v>125</v>
      </c>
      <c r="BE1" s="175" t="s">
        <v>126</v>
      </c>
      <c r="BF1" s="175" t="s">
        <v>206</v>
      </c>
      <c r="BG1" s="179" t="s">
        <v>207</v>
      </c>
      <c r="BH1" s="178" t="s">
        <v>208</v>
      </c>
      <c r="BI1" s="178" t="s">
        <v>209</v>
      </c>
      <c r="BJ1" s="178" t="s">
        <v>210</v>
      </c>
      <c r="BK1" s="178" t="s">
        <v>211</v>
      </c>
      <c r="BL1" s="178" t="s">
        <v>212</v>
      </c>
      <c r="BM1" s="178" t="s">
        <v>213</v>
      </c>
      <c r="BN1" s="178" t="s">
        <v>214</v>
      </c>
      <c r="BO1" s="178" t="s">
        <v>215</v>
      </c>
      <c r="BP1" s="178" t="s">
        <v>216</v>
      </c>
      <c r="BQ1" s="178" t="s">
        <v>217</v>
      </c>
      <c r="BR1" s="178" t="s">
        <v>218</v>
      </c>
      <c r="BS1" s="175" t="s">
        <v>219</v>
      </c>
      <c r="BT1" s="175" t="s">
        <v>220</v>
      </c>
      <c r="BU1" s="175" t="s">
        <v>221</v>
      </c>
      <c r="BV1" s="175" t="s">
        <v>222</v>
      </c>
      <c r="BW1" s="180" t="s">
        <v>223</v>
      </c>
    </row>
    <row r="2" spans="1:75" x14ac:dyDescent="0.25">
      <c r="A2" s="24">
        <f>'[14]Full Agency'!A2</f>
        <v>6</v>
      </c>
      <c r="B2" s="24">
        <f>'Full Agency'!A2</f>
        <v>6</v>
      </c>
      <c r="C2" s="109">
        <f>'Full Agency'!B2</f>
        <v>3</v>
      </c>
      <c r="AK2" s="190" t="s">
        <v>131</v>
      </c>
      <c r="AL2" s="190"/>
      <c r="AM2" s="190"/>
      <c r="AN2" s="190"/>
      <c r="AO2" s="190"/>
      <c r="AP2" s="131" t="s">
        <v>135</v>
      </c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32"/>
      <c r="BB2" s="191" t="s">
        <v>134</v>
      </c>
      <c r="BC2" s="193"/>
      <c r="BD2" s="193"/>
      <c r="BE2" s="193"/>
      <c r="BF2" s="193"/>
      <c r="BG2" s="127" t="s">
        <v>132</v>
      </c>
      <c r="BH2" s="128"/>
      <c r="BI2" s="128"/>
      <c r="BJ2" s="133"/>
      <c r="BK2" s="133"/>
      <c r="BL2" s="133"/>
      <c r="BM2" s="133"/>
      <c r="BN2" s="133"/>
      <c r="BO2" s="133"/>
      <c r="BP2" s="133"/>
      <c r="BQ2" s="133"/>
      <c r="BR2" s="133"/>
      <c r="BS2" s="129" t="s">
        <v>133</v>
      </c>
      <c r="BT2" s="130"/>
      <c r="BU2" s="130"/>
      <c r="BV2" s="130"/>
      <c r="BW2" s="120" t="s">
        <v>130</v>
      </c>
    </row>
    <row r="3" spans="1:75" s="17" customFormat="1" x14ac:dyDescent="0.25">
      <c r="A3" s="19"/>
      <c r="B3" s="2" t="s">
        <v>0</v>
      </c>
      <c r="C3" s="3">
        <f>'Agency North'!C3</f>
        <v>42005</v>
      </c>
      <c r="D3" s="3">
        <f>'Agency North'!D3</f>
        <v>42036</v>
      </c>
      <c r="E3" s="3">
        <f>'Agency North'!E3</f>
        <v>42064</v>
      </c>
      <c r="F3" s="3">
        <f>'Agency North'!F3</f>
        <v>42095</v>
      </c>
      <c r="G3" s="3">
        <f>'Agency North'!G3</f>
        <v>42125</v>
      </c>
      <c r="H3" s="3">
        <f>'Agency North'!H3</f>
        <v>42156</v>
      </c>
      <c r="I3" s="3">
        <f>'Agency North'!I3</f>
        <v>42186</v>
      </c>
      <c r="J3" s="3">
        <f>'Agency North'!J3</f>
        <v>42217</v>
      </c>
      <c r="K3" s="3">
        <f>'Agency North'!K3</f>
        <v>42248</v>
      </c>
      <c r="L3" s="3">
        <f>'Agency North'!L3</f>
        <v>42278</v>
      </c>
      <c r="M3" s="3">
        <f>'Agency North'!M3</f>
        <v>42309</v>
      </c>
      <c r="N3" s="3">
        <f>'Agency North'!N3</f>
        <v>42339</v>
      </c>
      <c r="O3" s="3">
        <f>'Agency North'!O3</f>
        <v>42370</v>
      </c>
      <c r="P3" s="3">
        <f>'Agency North'!P3</f>
        <v>42401</v>
      </c>
      <c r="Q3" s="3">
        <f>'Agency North'!Q3</f>
        <v>42430</v>
      </c>
      <c r="R3" s="3">
        <f>'Agency North'!R3</f>
        <v>42461</v>
      </c>
      <c r="S3" s="3">
        <f>'Agency North'!S3</f>
        <v>42491</v>
      </c>
      <c r="T3" s="3">
        <f>'Agency North'!T3</f>
        <v>42522</v>
      </c>
      <c r="U3" s="3">
        <f>'Agency North'!U3</f>
        <v>42552</v>
      </c>
      <c r="V3" s="3">
        <f>'Agency North'!V3</f>
        <v>42583</v>
      </c>
      <c r="W3" s="3">
        <f>'Agency North'!W3</f>
        <v>42614</v>
      </c>
      <c r="X3" s="3">
        <f>'Agency North'!X3</f>
        <v>42644</v>
      </c>
      <c r="Y3" s="3">
        <f>'Agency North'!Y3</f>
        <v>42675</v>
      </c>
      <c r="Z3" s="3">
        <f>'Agency North'!Z3</f>
        <v>42705</v>
      </c>
      <c r="AA3" s="29" t="str">
        <f>"YTD " &amp; B2 &amp;"/16"</f>
        <v>YTD 6/16</v>
      </c>
      <c r="AB3" s="29" t="s">
        <v>19</v>
      </c>
      <c r="AC3" s="29" t="s">
        <v>20</v>
      </c>
      <c r="AD3" s="29" t="s">
        <v>21</v>
      </c>
      <c r="AE3" s="29" t="s">
        <v>22</v>
      </c>
      <c r="AF3" s="26" t="str">
        <f>"YTD " &amp; B2 &amp;"/15"</f>
        <v>YTD 6/15</v>
      </c>
      <c r="AG3" s="26" t="s">
        <v>23</v>
      </c>
      <c r="AH3" s="26" t="s">
        <v>24</v>
      </c>
      <c r="AI3" s="26" t="s">
        <v>25</v>
      </c>
      <c r="AJ3" s="26" t="s">
        <v>26</v>
      </c>
      <c r="AK3" s="30" t="s">
        <v>27</v>
      </c>
      <c r="AL3" s="30" t="s">
        <v>29</v>
      </c>
      <c r="AM3" s="30" t="s">
        <v>30</v>
      </c>
      <c r="AN3" s="30" t="s">
        <v>31</v>
      </c>
      <c r="AO3" s="30" t="s">
        <v>32</v>
      </c>
      <c r="AP3" s="108">
        <v>42736</v>
      </c>
      <c r="AQ3" s="108">
        <v>42767</v>
      </c>
      <c r="AR3" s="108">
        <v>42795</v>
      </c>
      <c r="AS3" s="108">
        <v>42826</v>
      </c>
      <c r="AT3" s="108">
        <v>42856</v>
      </c>
      <c r="AU3" s="108">
        <v>42887</v>
      </c>
      <c r="AV3" s="108">
        <v>42917</v>
      </c>
      <c r="AW3" s="108">
        <v>42948</v>
      </c>
      <c r="AX3" s="108">
        <v>42979</v>
      </c>
      <c r="AY3" s="108">
        <v>43009</v>
      </c>
      <c r="AZ3" s="108">
        <v>43040</v>
      </c>
      <c r="BA3" s="108">
        <v>43070</v>
      </c>
      <c r="BB3" s="29" t="s">
        <v>123</v>
      </c>
      <c r="BC3" s="29" t="s">
        <v>124</v>
      </c>
      <c r="BD3" s="29" t="s">
        <v>125</v>
      </c>
      <c r="BE3" s="29" t="s">
        <v>126</v>
      </c>
      <c r="BF3" s="29" t="str">
        <f>"YTD " &amp; B2 &amp;"/17"</f>
        <v>YTD 6/17</v>
      </c>
      <c r="BG3" s="121">
        <v>42736</v>
      </c>
      <c r="BH3" s="108">
        <v>42767</v>
      </c>
      <c r="BI3" s="108">
        <v>42795</v>
      </c>
      <c r="BJ3" s="108">
        <v>42826</v>
      </c>
      <c r="BK3" s="108">
        <v>42856</v>
      </c>
      <c r="BL3" s="108">
        <v>42887</v>
      </c>
      <c r="BM3" s="108">
        <v>42917</v>
      </c>
      <c r="BN3" s="108">
        <v>42948</v>
      </c>
      <c r="BO3" s="108">
        <v>42979</v>
      </c>
      <c r="BP3" s="108">
        <v>43009</v>
      </c>
      <c r="BQ3" s="108">
        <v>43040</v>
      </c>
      <c r="BR3" s="108">
        <v>43070</v>
      </c>
      <c r="BS3" s="29" t="s">
        <v>127</v>
      </c>
      <c r="BT3" s="29" t="s">
        <v>128</v>
      </c>
      <c r="BU3" s="29" t="s">
        <v>96</v>
      </c>
      <c r="BV3" s="29" t="s">
        <v>129</v>
      </c>
      <c r="BW3" s="112"/>
    </row>
    <row r="4" spans="1:75" x14ac:dyDescent="0.25">
      <c r="A4" s="20" t="str">
        <f>$B$3&amp;"_by_rookie_mdrt:"&amp;B4</f>
        <v>APE_by_rookie_mdrt:MDRT</v>
      </c>
      <c r="B4" t="s">
        <v>4</v>
      </c>
      <c r="C4" s="6">
        <v>1473.904</v>
      </c>
      <c r="D4" s="6">
        <v>1078.319</v>
      </c>
      <c r="E4" s="6">
        <v>3277.1529999999998</v>
      </c>
      <c r="F4" s="6">
        <v>4798.7695000000003</v>
      </c>
      <c r="G4" s="6">
        <v>2642.3245000000002</v>
      </c>
      <c r="H4" s="6">
        <v>4236.8100000000004</v>
      </c>
      <c r="I4" s="6">
        <v>4861.8514999999998</v>
      </c>
      <c r="J4" s="6">
        <v>1896.876</v>
      </c>
      <c r="K4" s="6">
        <v>5458.4764999999998</v>
      </c>
      <c r="L4" s="6">
        <v>4041.5549999999898</v>
      </c>
      <c r="M4" s="6">
        <v>3524.4515000000001</v>
      </c>
      <c r="N4" s="6">
        <v>6084.3504999999896</v>
      </c>
      <c r="O4" s="6">
        <v>1577.261</v>
      </c>
      <c r="P4" s="6">
        <v>1695.9549999999699</v>
      </c>
      <c r="Q4" s="6">
        <v>3655.0449999999901</v>
      </c>
      <c r="R4" s="6">
        <v>5513.5510000000004</v>
      </c>
      <c r="S4" s="6">
        <v>2476.4769999999999</v>
      </c>
      <c r="T4" s="6">
        <v>2380.7105000000001</v>
      </c>
      <c r="U4" s="6">
        <v>2392.8470000000002</v>
      </c>
      <c r="V4" s="6">
        <v>2005.9945</v>
      </c>
      <c r="W4">
        <v>2575.1260000000002</v>
      </c>
      <c r="X4" s="6">
        <f>[15]APE!AB16</f>
        <v>2638.56</v>
      </c>
      <c r="Y4" s="6">
        <f>[24]APE!AC16</f>
        <v>3233.2505000000001</v>
      </c>
      <c r="Z4" s="6">
        <f>[16]APE!J34</f>
        <v>5031.5439999999999</v>
      </c>
      <c r="AA4" s="22">
        <f>SUM(O4:INDEX(O4:Z4,$B$2))</f>
        <v>17298.999499999962</v>
      </c>
      <c r="AB4" s="22">
        <f>SUM(O4:Q4)</f>
        <v>6928.2609999999604</v>
      </c>
      <c r="AC4" s="22">
        <f>SUM(R4:T4)</f>
        <v>10370.738499999999</v>
      </c>
      <c r="AD4" s="22">
        <f>SUM(U4:W4)</f>
        <v>6973.9675000000007</v>
      </c>
      <c r="AE4" s="22">
        <f>SUM(X4:Z4)</f>
        <v>10903.354499999999</v>
      </c>
      <c r="AF4" s="6">
        <f>SUM(C4:INDEX(C4:N4,$B$2))</f>
        <v>17507.280000000002</v>
      </c>
      <c r="AG4" s="6">
        <f>SUM(C4:E4)</f>
        <v>5829.3760000000002</v>
      </c>
      <c r="AH4" s="6">
        <f>SUM(F4:H4)</f>
        <v>11677.904000000002</v>
      </c>
      <c r="AI4" s="6">
        <f t="shared" ref="AI4:AI14" si="0">SUM(I4:K4)</f>
        <v>12217.204</v>
      </c>
      <c r="AJ4" s="6">
        <f>SUM(L4:N4)</f>
        <v>13650.35699999998</v>
      </c>
      <c r="AK4" s="31">
        <f>AA4/AF4-1</f>
        <v>-1.1896793790928117E-2</v>
      </c>
      <c r="AL4" s="31">
        <f t="shared" ref="AL4:AM12" si="1">AB4/AG4-1</f>
        <v>0.1885081696565738</v>
      </c>
      <c r="AM4" s="31">
        <f t="shared" si="1"/>
        <v>-0.11193494140729388</v>
      </c>
      <c r="AN4" s="31">
        <f>SUM(U4:W4)/SUM(I4:INDEX(I4:K4,MOD($B$2,3)))-1</f>
        <v>-0.42916828596788592</v>
      </c>
      <c r="AO4" s="31">
        <f>AE4/SUM(L4:INDEX(L4:N4,MOD($B$2,3)))-1</f>
        <v>-0.20124034118667988</v>
      </c>
      <c r="AP4" s="22">
        <f>[17]APE!J34</f>
        <v>3933.4949999999999</v>
      </c>
      <c r="AQ4" s="22">
        <f>[18]APE!J35</f>
        <v>7272.9260000000104</v>
      </c>
      <c r="AR4" s="22">
        <f>[19]APE!J36</f>
        <v>7970.6</v>
      </c>
      <c r="AS4" s="22">
        <f>[20]APE!J36</f>
        <v>6517.6860000000197</v>
      </c>
      <c r="AT4" s="22">
        <f>[21]APE!J36</f>
        <v>6100.44</v>
      </c>
      <c r="AU4" s="22">
        <f>[22]APE!J36</f>
        <v>7621.49</v>
      </c>
      <c r="BB4" s="110">
        <f>SUM(AP4:INDEX(AP4:AR4,IF($B$2&lt;3,$B$2,3)))</f>
        <v>19177.021000000008</v>
      </c>
      <c r="BC4" s="110">
        <f>SUM(AS4:INDEX(AS4:AU4,IF(AND($B$2&gt;3,$B$2&lt;7),$B$2-3,0)))</f>
        <v>20239.616000000016</v>
      </c>
      <c r="BD4" s="110">
        <f>SUM(AV4:INDEX(AV4:AX4,IF(AND($B$2&gt;6,$B$2&lt;10),$B$2-6,0)))</f>
        <v>0</v>
      </c>
      <c r="BE4" s="110">
        <f>SUM(AY4:INDEX(AY4:BA4,IF($B$2&gt;9,$B$2-9,0)))</f>
        <v>0</v>
      </c>
      <c r="BF4" s="110">
        <f>SUM($AP4:INDEX(AP4:BA4,$B$2))</f>
        <v>39416.637000000024</v>
      </c>
      <c r="BG4" s="125">
        <f>AP4/O4</f>
        <v>2.4938770438120259</v>
      </c>
      <c r="BH4" s="111">
        <f t="shared" ref="BH4:BR4" si="2">AQ4/P4</f>
        <v>4.2883956237047203</v>
      </c>
      <c r="BI4" s="111">
        <f t="shared" si="2"/>
        <v>2.1807118653805966</v>
      </c>
      <c r="BJ4" s="111">
        <f t="shared" si="2"/>
        <v>1.182121286263611</v>
      </c>
      <c r="BK4" s="111">
        <f t="shared" si="2"/>
        <v>2.4633541922658679</v>
      </c>
      <c r="BL4" s="111">
        <f t="shared" si="2"/>
        <v>3.2013510252506547</v>
      </c>
      <c r="BM4" s="111">
        <f t="shared" si="2"/>
        <v>0</v>
      </c>
      <c r="BN4" s="111">
        <f t="shared" si="2"/>
        <v>0</v>
      </c>
      <c r="BO4" s="111">
        <f t="shared" si="2"/>
        <v>0</v>
      </c>
      <c r="BP4" s="111">
        <f t="shared" si="2"/>
        <v>0</v>
      </c>
      <c r="BQ4" s="111">
        <f t="shared" si="2"/>
        <v>0</v>
      </c>
      <c r="BR4" s="111">
        <f t="shared" si="2"/>
        <v>0</v>
      </c>
      <c r="BS4" s="111">
        <f>BB4/SUM(O4:INDEX(O4:Q4,IF($B$2&lt;3,$B$2,3)))</f>
        <v>2.7679414791099983</v>
      </c>
      <c r="BT4" s="111">
        <f>BC4/SUM(R4:INDEX(R4:T4,IF($B$2&lt;7,$B$2-3,3)))</f>
        <v>1.9516079785446347</v>
      </c>
      <c r="BU4" s="111">
        <f t="shared" ref="BU4:BV4" si="3">BD4/AD4</f>
        <v>0</v>
      </c>
      <c r="BV4" s="111">
        <f t="shared" si="3"/>
        <v>0</v>
      </c>
      <c r="BW4" s="111">
        <f>BF4/AA4</f>
        <v>2.2785500976516078</v>
      </c>
    </row>
    <row r="5" spans="1:75" x14ac:dyDescent="0.25">
      <c r="A5" s="20" t="str">
        <f t="shared" ref="A5:A13" si="4">$B$3&amp;"_by_rookie_mdrt:"&amp;B5</f>
        <v>APE_by_rookie_mdrt:Rookie in month</v>
      </c>
      <c r="B5" t="s">
        <v>5</v>
      </c>
      <c r="C5" s="6">
        <v>771.61900000000003</v>
      </c>
      <c r="D5" s="6">
        <v>387.50799999999998</v>
      </c>
      <c r="E5" s="6">
        <v>1498.9945</v>
      </c>
      <c r="F5" s="6">
        <v>2432.7359999999999</v>
      </c>
      <c r="G5" s="6">
        <v>1470.8130000000001</v>
      </c>
      <c r="H5" s="6">
        <v>2166.2109999999998</v>
      </c>
      <c r="I5" s="6">
        <v>1925.0840000000001</v>
      </c>
      <c r="J5" s="6">
        <v>1391.4680000000001</v>
      </c>
      <c r="K5" s="6">
        <v>2091.5059999999999</v>
      </c>
      <c r="L5" s="6">
        <v>1552.673</v>
      </c>
      <c r="M5" s="6">
        <v>2970.7020000000002</v>
      </c>
      <c r="N5" s="6">
        <v>5752.777</v>
      </c>
      <c r="O5" s="6">
        <v>311.50099999999998</v>
      </c>
      <c r="P5" s="6">
        <v>496.25200000000001</v>
      </c>
      <c r="Q5" s="6">
        <v>4677.4350000000004</v>
      </c>
      <c r="R5" s="6">
        <v>2248.5709999999999</v>
      </c>
      <c r="S5" s="6">
        <v>1671.1790000000001</v>
      </c>
      <c r="T5" s="6">
        <v>2916.4090000000001</v>
      </c>
      <c r="U5" s="6">
        <v>1820.7860000000001</v>
      </c>
      <c r="V5" s="6">
        <v>2307.6289999999999</v>
      </c>
      <c r="W5">
        <v>4125.7569999999996</v>
      </c>
      <c r="X5" s="6">
        <f>[15]APE!AB17</f>
        <v>1977.643</v>
      </c>
      <c r="Y5" s="6">
        <f>[24]APE!AC17</f>
        <v>3613.904</v>
      </c>
      <c r="Z5" s="6">
        <f>[16]APE!J35</f>
        <v>5409.3785000000098</v>
      </c>
      <c r="AA5" s="22">
        <f>SUM(O5:INDEX(O5:Z5,$B$2))</f>
        <v>12321.347</v>
      </c>
      <c r="AB5" s="22">
        <f t="shared" ref="AB5:AB10" si="5">SUM(O5:Q5)</f>
        <v>5485.1880000000001</v>
      </c>
      <c r="AC5" s="22">
        <f t="shared" ref="AC5:AC10" si="6">SUM(R5:T5)</f>
        <v>6836.1589999999997</v>
      </c>
      <c r="AD5" s="22">
        <f t="shared" ref="AD5:AD10" si="7">SUM(U5:W5)</f>
        <v>8254.1719999999987</v>
      </c>
      <c r="AE5" s="22">
        <f t="shared" ref="AE5:AE10" si="8">SUM(X5:Z5)</f>
        <v>11000.92550000001</v>
      </c>
      <c r="AF5" s="6">
        <f>SUM(C5                                                               : INDEX(C5:N5,$B$2))</f>
        <v>8727.8814999999995</v>
      </c>
      <c r="AG5" s="6">
        <f t="shared" ref="AG5:AG10" si="9">SUM(C5:E5)</f>
        <v>2658.1215000000002</v>
      </c>
      <c r="AH5" s="6">
        <f t="shared" ref="AH5:AH10" si="10">SUM(F5:H5)</f>
        <v>6069.76</v>
      </c>
      <c r="AI5" s="6">
        <f t="shared" si="0"/>
        <v>5408.058</v>
      </c>
      <c r="AJ5" s="6">
        <f t="shared" ref="AJ5:AJ10" si="11">SUM(L5:N5)</f>
        <v>10276.152</v>
      </c>
      <c r="AK5" s="31">
        <f t="shared" ref="AK5:AK12" si="12">AA5/AF5-1</f>
        <v>0.41172253541709991</v>
      </c>
      <c r="AL5" s="31">
        <f t="shared" si="1"/>
        <v>1.0635580427756968</v>
      </c>
      <c r="AM5" s="31">
        <f t="shared" si="1"/>
        <v>0.12626512415647406</v>
      </c>
      <c r="AN5" s="31">
        <f>SUM(U5:W5)/SUM(I5:INDEX(I5:K5,MOD($B$2,3)))-1</f>
        <v>0.52627283213308718</v>
      </c>
      <c r="AO5" s="31">
        <f>AE5/SUM(L5:INDEX(L5:N5,MOD($B$2,3)))-1</f>
        <v>7.0529659351088902E-2</v>
      </c>
      <c r="AP5" s="22">
        <f>[17]APE!J35</f>
        <v>1264.491</v>
      </c>
      <c r="AQ5" s="22">
        <f>[18]APE!J36</f>
        <v>2129.3139999999999</v>
      </c>
      <c r="AR5" s="22">
        <f>[19]APE!J37</f>
        <v>4333.7</v>
      </c>
      <c r="AS5" s="22">
        <f>[20]APE!J37</f>
        <v>3917.5839999999998</v>
      </c>
      <c r="AT5" s="22">
        <f>[21]APE!J37</f>
        <v>3298.59</v>
      </c>
      <c r="AU5" s="22">
        <f>[22]APE!J37</f>
        <v>5003.32</v>
      </c>
      <c r="BB5" s="110">
        <f>SUM(AP5:INDEX(AP5:AR5,IF($B$2&lt;3,$B$2,3)))</f>
        <v>7727.5049999999992</v>
      </c>
      <c r="BC5" s="110">
        <f>SUM(AS5:INDEX(AS5:AU5,IF(AND($B$2&gt;3,$B$2&lt;7),$B$2-3,0)))</f>
        <v>12219.493999999999</v>
      </c>
      <c r="BD5" s="110">
        <f>SUM(AV5:INDEX(AV5:AX5,IF(AND($B$2&gt;6,$B$2&lt;10),$B$2-6,0)))</f>
        <v>0</v>
      </c>
      <c r="BE5" s="110">
        <f>SUM(AY5:INDEX(AY5:BA5,IF($B$2&gt;9,$B$2-9,0)))</f>
        <v>0</v>
      </c>
      <c r="BF5" s="110">
        <f>SUM($AP5:INDEX(AP5:BA5,$B$2))</f>
        <v>19946.999</v>
      </c>
      <c r="BG5" s="125">
        <f t="shared" ref="BG5:BH14" si="13">AP5/O5</f>
        <v>4.0593481240830691</v>
      </c>
      <c r="BH5" s="111">
        <f t="shared" ref="BH5:BH13" si="14">AQ5/P5</f>
        <v>4.2907917751464977</v>
      </c>
      <c r="BI5" s="111">
        <f t="shared" ref="BI5:BI14" si="15">AR5/Q5</f>
        <v>0.926512073390651</v>
      </c>
      <c r="BJ5" s="111">
        <f t="shared" ref="BJ5:BJ14" si="16">AS5/R5</f>
        <v>1.7422549699342382</v>
      </c>
      <c r="BK5" s="111">
        <f t="shared" ref="BK5:BK14" si="17">AT5/S5</f>
        <v>1.9738101065176141</v>
      </c>
      <c r="BL5" s="111">
        <f t="shared" ref="BL5:BL14" si="18">AU5/T5</f>
        <v>1.7155755588465127</v>
      </c>
      <c r="BM5" s="111">
        <f t="shared" ref="BM5:BM13" si="19">AV5/U5</f>
        <v>0</v>
      </c>
      <c r="BN5" s="111">
        <f t="shared" ref="BN5:BN13" si="20">AW5/V5</f>
        <v>0</v>
      </c>
      <c r="BO5" s="111">
        <f t="shared" ref="BO5:BO13" si="21">AX5/W5</f>
        <v>0</v>
      </c>
      <c r="BP5" s="111">
        <f t="shared" ref="BP5:BP13" si="22">AY5/X5</f>
        <v>0</v>
      </c>
      <c r="BQ5" s="111">
        <f t="shared" ref="BQ5:BQ13" si="23">AZ5/Y5</f>
        <v>0</v>
      </c>
      <c r="BR5" s="111">
        <f t="shared" ref="BR5:BR13" si="24">BA5/Z5</f>
        <v>0</v>
      </c>
      <c r="BS5" s="111">
        <f>BB5/SUM(O5:INDEX(O5:Q5,IF($B$2&lt;3,$B$2,3)))</f>
        <v>1.4087949218878184</v>
      </c>
      <c r="BT5" s="111">
        <f>BC5/SUM(R5:INDEX(R5:T5,IF($B$2&lt;7,$B$2-3,3)))</f>
        <v>1.7874794895788702</v>
      </c>
      <c r="BU5" s="111">
        <f t="shared" ref="BU5:BU13" si="25">BD5/AD5</f>
        <v>0</v>
      </c>
      <c r="BV5" s="111">
        <f t="shared" ref="BV5:BV13" si="26">BE5/AE5</f>
        <v>0</v>
      </c>
      <c r="BW5" s="111">
        <f t="shared" ref="BW5:BW13" si="27">BF5/AA5</f>
        <v>1.6188975929336298</v>
      </c>
    </row>
    <row r="6" spans="1:75" x14ac:dyDescent="0.25">
      <c r="A6" s="20" t="str">
        <f t="shared" si="4"/>
        <v>APE_by_rookie_mdrt:Rookie last month</v>
      </c>
      <c r="B6" t="s">
        <v>6</v>
      </c>
      <c r="C6" s="6">
        <v>932.72199999999998</v>
      </c>
      <c r="D6" s="6">
        <v>859.54399999999896</v>
      </c>
      <c r="E6" s="6">
        <v>1025.164</v>
      </c>
      <c r="F6" s="6">
        <v>2136.0569999999998</v>
      </c>
      <c r="G6" s="6">
        <v>1875.0250000000001</v>
      </c>
      <c r="H6" s="6">
        <v>2021.518</v>
      </c>
      <c r="I6" s="6">
        <v>1685.0550000000001</v>
      </c>
      <c r="J6" s="6">
        <v>1191.124</v>
      </c>
      <c r="K6" s="6">
        <v>2112.4189999999999</v>
      </c>
      <c r="L6" s="6">
        <v>1874.9639999999999</v>
      </c>
      <c r="M6" s="6">
        <v>1439.818</v>
      </c>
      <c r="N6" s="6">
        <v>3679.2369999999901</v>
      </c>
      <c r="O6" s="6">
        <v>966.26899999999898</v>
      </c>
      <c r="P6" s="6">
        <v>305.28300000000002</v>
      </c>
      <c r="Q6" s="6">
        <v>1082.136</v>
      </c>
      <c r="R6" s="6">
        <v>2454.2429999999999</v>
      </c>
      <c r="S6" s="6">
        <v>1950.7380000000001</v>
      </c>
      <c r="T6" s="6">
        <v>2197.4209999999998</v>
      </c>
      <c r="U6" s="6">
        <v>1908.9690000000001</v>
      </c>
      <c r="V6" s="6">
        <v>1201.21</v>
      </c>
      <c r="W6">
        <v>2397.6840000000002</v>
      </c>
      <c r="X6" s="6">
        <f>[15]APE!AB18</f>
        <v>4009.319</v>
      </c>
      <c r="Y6" s="6">
        <f>[24]APE!AC18</f>
        <v>4548.3230000000103</v>
      </c>
      <c r="Z6" s="6">
        <f>[16]APE!J36</f>
        <v>3257.09599999999</v>
      </c>
      <c r="AA6" s="22">
        <f>SUM(O6:INDEX(O6:Z6,$B$2))</f>
        <v>8956.0899999999983</v>
      </c>
      <c r="AB6" s="22">
        <f t="shared" si="5"/>
        <v>2353.6879999999992</v>
      </c>
      <c r="AC6" s="22">
        <f t="shared" si="6"/>
        <v>6602.402</v>
      </c>
      <c r="AD6" s="22">
        <f t="shared" si="7"/>
        <v>5507.8630000000003</v>
      </c>
      <c r="AE6" s="22">
        <f t="shared" si="8"/>
        <v>11814.738000000001</v>
      </c>
      <c r="AF6" s="6">
        <f>SUM(C6                                                               : INDEX(C6:N6,$B$2))</f>
        <v>8850.0299999999988</v>
      </c>
      <c r="AG6" s="6">
        <f t="shared" si="9"/>
        <v>2817.4299999999989</v>
      </c>
      <c r="AH6" s="6">
        <f t="shared" si="10"/>
        <v>6032.6</v>
      </c>
      <c r="AI6" s="6">
        <f t="shared" si="0"/>
        <v>4988.598</v>
      </c>
      <c r="AJ6" s="6">
        <f t="shared" si="11"/>
        <v>6994.0189999999902</v>
      </c>
      <c r="AK6" s="31">
        <f t="shared" si="12"/>
        <v>1.1984140166756418E-2</v>
      </c>
      <c r="AL6" s="31">
        <f t="shared" si="1"/>
        <v>-0.16459752327475741</v>
      </c>
      <c r="AM6" s="31">
        <f t="shared" si="1"/>
        <v>9.445380101448797E-2</v>
      </c>
      <c r="AN6" s="31">
        <f>SUM(U6:W6)/SUM(I6:INDEX(I6:K6,MOD($B$2,3)))-1</f>
        <v>0.10409036767444491</v>
      </c>
      <c r="AO6" s="31">
        <f>AE6/SUM(L6:INDEX(L6:N6,MOD($B$2,3)))-1</f>
        <v>0.68926306891645805</v>
      </c>
      <c r="AP6" s="22">
        <f>[17]APE!J36</f>
        <v>1266.1579999999999</v>
      </c>
      <c r="AQ6" s="22">
        <f>[18]APE!J37</f>
        <v>1064.2650000000001</v>
      </c>
      <c r="AR6" s="22">
        <f>[19]APE!J38</f>
        <v>3299.38</v>
      </c>
      <c r="AS6" s="22">
        <f>[20]APE!J38</f>
        <v>2142.2919999999999</v>
      </c>
      <c r="AT6" s="22">
        <f>[21]APE!J38</f>
        <v>3248.4</v>
      </c>
      <c r="AU6" s="22">
        <f>[22]APE!J38</f>
        <v>2156.14</v>
      </c>
      <c r="BB6" s="110">
        <f>SUM(AP6:INDEX(AP6:AR6,IF($B$2&lt;3,$B$2,3)))</f>
        <v>5629.8029999999999</v>
      </c>
      <c r="BC6" s="110">
        <f>SUM(AS6:INDEX(AS6:AU6,IF(AND($B$2&gt;3,$B$2&lt;7),$B$2-3,0)))</f>
        <v>7546.8320000000003</v>
      </c>
      <c r="BD6" s="110">
        <f>SUM(AV6:INDEX(AV6:AX6,IF(AND($B$2&gt;6,$B$2&lt;10),$B$2-6,0)))</f>
        <v>0</v>
      </c>
      <c r="BE6" s="110">
        <f>SUM(AY6:INDEX(AY6:BA6,IF($B$2&gt;9,$B$2-9,0)))</f>
        <v>0</v>
      </c>
      <c r="BF6" s="110">
        <f>SUM($AP6:INDEX(AP6:BA6,$B$2))</f>
        <v>13176.634999999998</v>
      </c>
      <c r="BG6" s="125">
        <f t="shared" si="13"/>
        <v>1.3103576747261905</v>
      </c>
      <c r="BH6" s="111">
        <f t="shared" si="14"/>
        <v>3.4861587445091931</v>
      </c>
      <c r="BI6" s="111">
        <f t="shared" si="15"/>
        <v>3.0489513332889766</v>
      </c>
      <c r="BJ6" s="111">
        <f t="shared" si="16"/>
        <v>0.87289318946819849</v>
      </c>
      <c r="BK6" s="111">
        <f t="shared" si="17"/>
        <v>1.6652159336620294</v>
      </c>
      <c r="BL6" s="111">
        <f t="shared" si="18"/>
        <v>0.9812138866425687</v>
      </c>
      <c r="BM6" s="111">
        <f t="shared" si="19"/>
        <v>0</v>
      </c>
      <c r="BN6" s="111">
        <f t="shared" si="20"/>
        <v>0</v>
      </c>
      <c r="BO6" s="111">
        <f t="shared" si="21"/>
        <v>0</v>
      </c>
      <c r="BP6" s="111">
        <f t="shared" si="22"/>
        <v>0</v>
      </c>
      <c r="BQ6" s="111">
        <f t="shared" si="23"/>
        <v>0</v>
      </c>
      <c r="BR6" s="111">
        <f t="shared" si="24"/>
        <v>0</v>
      </c>
      <c r="BS6" s="111">
        <f>BB6/SUM(O6:INDEX(O6:Q6,IF($B$2&lt;3,$B$2,3)))</f>
        <v>2.391907083691637</v>
      </c>
      <c r="BT6" s="111">
        <f>BC6/SUM(R6:INDEX(R6:T6,IF($B$2&lt;7,$B$2-3,3)))</f>
        <v>1.1430433954188188</v>
      </c>
      <c r="BU6" s="111">
        <f t="shared" si="25"/>
        <v>0</v>
      </c>
      <c r="BV6" s="111">
        <f t="shared" si="26"/>
        <v>0</v>
      </c>
      <c r="BW6" s="111">
        <f t="shared" si="27"/>
        <v>1.4712486140715424</v>
      </c>
    </row>
    <row r="7" spans="1:75" x14ac:dyDescent="0.25">
      <c r="A7" s="20" t="str">
        <f t="shared" si="4"/>
        <v>APE_by_rookie_mdrt:2-3 months</v>
      </c>
      <c r="B7" t="s">
        <v>7</v>
      </c>
      <c r="C7" s="6">
        <v>1015.534</v>
      </c>
      <c r="D7" s="6">
        <v>1120.604</v>
      </c>
      <c r="E7" s="6">
        <v>2387.5419999999999</v>
      </c>
      <c r="F7" s="6">
        <v>1265.3800000000001</v>
      </c>
      <c r="G7" s="6">
        <v>1534.2449999999999</v>
      </c>
      <c r="H7" s="6">
        <v>3524.3179999999902</v>
      </c>
      <c r="I7" s="6">
        <v>2506.355</v>
      </c>
      <c r="J7" s="6">
        <v>1379.2929999999999</v>
      </c>
      <c r="K7" s="6">
        <v>2241.8620000000001</v>
      </c>
      <c r="L7" s="6">
        <v>2139.364</v>
      </c>
      <c r="M7" s="6">
        <v>3167.6849999999999</v>
      </c>
      <c r="N7" s="6">
        <v>3539.5574999999999</v>
      </c>
      <c r="O7" s="6">
        <v>1059.297</v>
      </c>
      <c r="P7" s="6">
        <v>1546.6210000000001</v>
      </c>
      <c r="Q7" s="6">
        <v>2341.8530000000001</v>
      </c>
      <c r="R7" s="6">
        <v>868.44099999999901</v>
      </c>
      <c r="S7" s="6">
        <v>2736.2179999999998</v>
      </c>
      <c r="T7" s="6">
        <v>3474.8090000000002</v>
      </c>
      <c r="U7" s="6">
        <v>2775.6619999999998</v>
      </c>
      <c r="V7" s="6">
        <v>2269.0259999999998</v>
      </c>
      <c r="W7">
        <v>2025.2249999999999</v>
      </c>
      <c r="X7" s="6">
        <f>[15]APE!AB19</f>
        <v>1506.9870000000001</v>
      </c>
      <c r="Y7" s="6">
        <f>[24]APE!AC19</f>
        <v>7030.70550000002</v>
      </c>
      <c r="Z7" s="6">
        <f>[16]APE!J37</f>
        <v>15126.209000000101</v>
      </c>
      <c r="AA7" s="22">
        <f>SUM(O7:INDEX(O7:Z7,$B$2))</f>
        <v>12027.239000000001</v>
      </c>
      <c r="AB7" s="22">
        <f t="shared" si="5"/>
        <v>4947.7710000000006</v>
      </c>
      <c r="AC7" s="22">
        <f t="shared" si="6"/>
        <v>7079.4679999999989</v>
      </c>
      <c r="AD7" s="22">
        <f t="shared" si="7"/>
        <v>7069.9130000000005</v>
      </c>
      <c r="AE7" s="22">
        <f t="shared" si="8"/>
        <v>23663.90150000012</v>
      </c>
      <c r="AF7" s="6">
        <f>SUM(C7                                                               : INDEX(C7:N7,$B$2))</f>
        <v>10847.62299999999</v>
      </c>
      <c r="AG7" s="6">
        <f t="shared" si="9"/>
        <v>4523.68</v>
      </c>
      <c r="AH7" s="6">
        <f t="shared" si="10"/>
        <v>6323.9429999999902</v>
      </c>
      <c r="AI7" s="6">
        <f t="shared" si="0"/>
        <v>6127.51</v>
      </c>
      <c r="AJ7" s="6">
        <f t="shared" si="11"/>
        <v>8846.6064999999999</v>
      </c>
      <c r="AK7" s="31">
        <f t="shared" si="12"/>
        <v>0.10874419216080899</v>
      </c>
      <c r="AL7" s="31">
        <f t="shared" si="1"/>
        <v>9.3749115764156787E-2</v>
      </c>
      <c r="AM7" s="31">
        <f t="shared" si="1"/>
        <v>0.11947055816284391</v>
      </c>
      <c r="AN7" s="31">
        <f>SUM(U7:W7)/SUM(I7:INDEX(I7:K7,MOD($B$2,3)))-1</f>
        <v>0.15379868821103515</v>
      </c>
      <c r="AO7" s="31">
        <f>AE7/SUM(L7:INDEX(L7:N7,MOD($B$2,3)))-1</f>
        <v>1.674912860654548</v>
      </c>
      <c r="AP7" s="22">
        <f>[17]APE!J37</f>
        <v>3012.2404999999999</v>
      </c>
      <c r="AQ7" s="22">
        <f>[18]APE!J38</f>
        <v>4534.0839999999998</v>
      </c>
      <c r="AR7" s="22">
        <f>[19]APE!J39</f>
        <v>2333.62</v>
      </c>
      <c r="AS7" s="22">
        <f>[20]APE!J39</f>
        <v>2244.482</v>
      </c>
      <c r="AT7" s="22">
        <f>[21]APE!J39</f>
        <v>3765.87</v>
      </c>
      <c r="AU7" s="22">
        <f>[22]APE!J39</f>
        <v>4488.4799999999996</v>
      </c>
      <c r="BB7" s="110">
        <f>SUM(AP7:INDEX(AP7:AR7,IF($B$2&lt;3,$B$2,3)))</f>
        <v>9879.9444999999996</v>
      </c>
      <c r="BC7" s="110">
        <f>SUM(AS7:INDEX(AS7:AU7,IF(AND($B$2&gt;3,$B$2&lt;7),$B$2-3,0)))</f>
        <v>10498.831999999999</v>
      </c>
      <c r="BD7" s="110">
        <f>SUM(AV7:INDEX(AV7:AX7,IF(AND($B$2&gt;6,$B$2&lt;10),$B$2-6,0)))</f>
        <v>0</v>
      </c>
      <c r="BE7" s="110">
        <f>SUM(AY7:INDEX(AY7:BA7,IF($B$2&gt;9,$B$2-9,0)))</f>
        <v>0</v>
      </c>
      <c r="BF7" s="110">
        <f>SUM($AP7:INDEX(AP7:BA7,$B$2))</f>
        <v>20378.7765</v>
      </c>
      <c r="BG7" s="125">
        <f t="shared" si="13"/>
        <v>2.8436222324805978</v>
      </c>
      <c r="BH7" s="111">
        <f t="shared" si="14"/>
        <v>2.9316063857919938</v>
      </c>
      <c r="BI7" s="111">
        <f t="shared" si="15"/>
        <v>0.99648440785992964</v>
      </c>
      <c r="BJ7" s="111">
        <f t="shared" si="16"/>
        <v>2.5844956652207838</v>
      </c>
      <c r="BK7" s="111">
        <f t="shared" si="17"/>
        <v>1.3763048119703913</v>
      </c>
      <c r="BL7" s="111">
        <f t="shared" si="18"/>
        <v>1.2917199189941087</v>
      </c>
      <c r="BM7" s="111">
        <f t="shared" si="19"/>
        <v>0</v>
      </c>
      <c r="BN7" s="111">
        <f t="shared" si="20"/>
        <v>0</v>
      </c>
      <c r="BO7" s="111">
        <f t="shared" si="21"/>
        <v>0</v>
      </c>
      <c r="BP7" s="111">
        <f t="shared" si="22"/>
        <v>0</v>
      </c>
      <c r="BQ7" s="111">
        <f t="shared" si="23"/>
        <v>0</v>
      </c>
      <c r="BR7" s="111">
        <f t="shared" si="24"/>
        <v>0</v>
      </c>
      <c r="BS7" s="111">
        <f>BB7/SUM(O7:INDEX(O7:Q7,IF($B$2&lt;3,$B$2,3)))</f>
        <v>1.9968475703503654</v>
      </c>
      <c r="BT7" s="111">
        <f>BC7/SUM(R7:INDEX(R7:T7,IF($B$2&lt;7,$B$2-3,3)))</f>
        <v>1.4829973099673592</v>
      </c>
      <c r="BU7" s="111">
        <f t="shared" si="25"/>
        <v>0</v>
      </c>
      <c r="BV7" s="111">
        <f t="shared" si="26"/>
        <v>0</v>
      </c>
      <c r="BW7" s="111">
        <f t="shared" si="27"/>
        <v>1.6943852616548152</v>
      </c>
    </row>
    <row r="8" spans="1:75" x14ac:dyDescent="0.25">
      <c r="A8" s="20" t="str">
        <f t="shared" si="4"/>
        <v>APE_by_rookie_mdrt:4 - 6 mths</v>
      </c>
      <c r="B8" t="s">
        <v>8</v>
      </c>
      <c r="C8" s="6">
        <v>362.76100000000002</v>
      </c>
      <c r="D8" s="6">
        <v>689.78899999999999</v>
      </c>
      <c r="E8" s="6">
        <v>1679.7539999999999</v>
      </c>
      <c r="F8" s="6">
        <v>1586.1565000000001</v>
      </c>
      <c r="G8" s="6">
        <v>1734.4480000000001</v>
      </c>
      <c r="H8" s="6">
        <v>1718.3</v>
      </c>
      <c r="I8" s="6">
        <v>2182.7195000000002</v>
      </c>
      <c r="J8" s="6">
        <v>2068.2530000000002</v>
      </c>
      <c r="K8" s="6">
        <v>2658.41749999999</v>
      </c>
      <c r="L8" s="6">
        <v>2392.34</v>
      </c>
      <c r="M8" s="6">
        <v>2845.4960000000001</v>
      </c>
      <c r="N8" s="6">
        <v>5013.0079999999998</v>
      </c>
      <c r="O8" s="6">
        <v>654.11800000000005</v>
      </c>
      <c r="P8" s="6">
        <v>547.61599999999999</v>
      </c>
      <c r="Q8" s="6">
        <v>2369.259</v>
      </c>
      <c r="R8" s="6">
        <v>4357.9949999999999</v>
      </c>
      <c r="S8" s="6">
        <v>1572.2270000000001</v>
      </c>
      <c r="T8" s="6">
        <v>1493.748</v>
      </c>
      <c r="U8" s="6">
        <v>1535.3109999999999</v>
      </c>
      <c r="V8" s="6">
        <v>2539.491</v>
      </c>
      <c r="W8">
        <v>3856.748</v>
      </c>
      <c r="X8" s="6">
        <f>[15]APE!AB20</f>
        <v>3897.5075000000002</v>
      </c>
      <c r="Y8" s="6">
        <f>[24]APE!AC20</f>
        <v>1992.4794999999999</v>
      </c>
      <c r="Z8" s="6">
        <f>[16]APE!J38</f>
        <v>2646.6444999999999</v>
      </c>
      <c r="AA8" s="22">
        <f>SUM(O8:INDEX(O8:Z8,$B$2))</f>
        <v>10994.963</v>
      </c>
      <c r="AB8" s="22">
        <f t="shared" si="5"/>
        <v>3570.9929999999999</v>
      </c>
      <c r="AC8" s="22">
        <f t="shared" si="6"/>
        <v>7423.9699999999993</v>
      </c>
      <c r="AD8" s="22">
        <f t="shared" si="7"/>
        <v>7931.5499999999993</v>
      </c>
      <c r="AE8" s="22">
        <f t="shared" si="8"/>
        <v>8536.6314999999995</v>
      </c>
      <c r="AF8" s="6">
        <f>SUM(C8                                                               : INDEX(C8:N8,$B$2))</f>
        <v>7771.2085000000006</v>
      </c>
      <c r="AG8" s="6">
        <f t="shared" si="9"/>
        <v>2732.3040000000001</v>
      </c>
      <c r="AH8" s="6">
        <f t="shared" si="10"/>
        <v>5038.9045000000006</v>
      </c>
      <c r="AI8" s="6">
        <f t="shared" si="0"/>
        <v>6909.3899999999903</v>
      </c>
      <c r="AJ8" s="6">
        <f t="shared" si="11"/>
        <v>10250.844000000001</v>
      </c>
      <c r="AK8" s="31">
        <f t="shared" si="12"/>
        <v>0.41483309835272064</v>
      </c>
      <c r="AL8" s="31">
        <f t="shared" si="1"/>
        <v>0.30695303304463928</v>
      </c>
      <c r="AM8" s="31">
        <f t="shared" si="1"/>
        <v>0.47333016531668703</v>
      </c>
      <c r="AN8" s="31">
        <f>SUM(U8:W8)/SUM(I8:INDEX(I8:K8,MOD($B$2,3)))-1</f>
        <v>0.1479378063765413</v>
      </c>
      <c r="AO8" s="31">
        <f>AE8/SUM(L8:INDEX(L8:N8,MOD($B$2,3)))-1</f>
        <v>-0.16722647422982939</v>
      </c>
      <c r="AP8" s="22">
        <f>[17]APE!J38</f>
        <v>1240.9359999999999</v>
      </c>
      <c r="AQ8" s="22">
        <f>[18]APE!J39</f>
        <v>3796.6129999999998</v>
      </c>
      <c r="AR8" s="22">
        <f>[19]APE!J40</f>
        <v>5473.45</v>
      </c>
      <c r="AS8" s="22">
        <f>[20]APE!J40</f>
        <v>3947.5065</v>
      </c>
      <c r="AT8" s="22">
        <f>[21]APE!J40</f>
        <v>2270.69</v>
      </c>
      <c r="AU8" s="22">
        <f>[22]APE!J40</f>
        <v>4405.57</v>
      </c>
      <c r="BB8" s="110">
        <f>SUM(AP8:INDEX(AP8:AR8,IF($B$2&lt;3,$B$2,3)))</f>
        <v>10510.999</v>
      </c>
      <c r="BC8" s="110">
        <f>SUM(AS8:INDEX(AS8:AU8,IF(AND($B$2&gt;3,$B$2&lt;7),$B$2-3,0)))</f>
        <v>10623.7665</v>
      </c>
      <c r="BD8" s="110">
        <f>SUM(AV8:INDEX(AV8:AX8,IF(AND($B$2&gt;6,$B$2&lt;10),$B$2-6,0)))</f>
        <v>0</v>
      </c>
      <c r="BE8" s="110">
        <f>SUM(AY8:INDEX(AY8:BA8,IF($B$2&gt;9,$B$2-9,0)))</f>
        <v>0</v>
      </c>
      <c r="BF8" s="110">
        <f>SUM($AP8:INDEX(AP8:BA8,$B$2))</f>
        <v>21134.765499999998</v>
      </c>
      <c r="BG8" s="125">
        <f t="shared" si="13"/>
        <v>1.8971133648668892</v>
      </c>
      <c r="BH8" s="111">
        <f t="shared" si="14"/>
        <v>6.9329840618243441</v>
      </c>
      <c r="BI8" s="111">
        <f t="shared" si="15"/>
        <v>2.3101948752753496</v>
      </c>
      <c r="BJ8" s="111">
        <f t="shared" si="16"/>
        <v>0.90580794608529847</v>
      </c>
      <c r="BK8" s="111">
        <f t="shared" si="17"/>
        <v>1.4442507347857529</v>
      </c>
      <c r="BL8" s="111">
        <f t="shared" si="18"/>
        <v>2.9493395137600182</v>
      </c>
      <c r="BM8" s="111">
        <f t="shared" si="19"/>
        <v>0</v>
      </c>
      <c r="BN8" s="111">
        <f t="shared" si="20"/>
        <v>0</v>
      </c>
      <c r="BO8" s="111">
        <f t="shared" si="21"/>
        <v>0</v>
      </c>
      <c r="BP8" s="111">
        <f t="shared" si="22"/>
        <v>0</v>
      </c>
      <c r="BQ8" s="111">
        <f t="shared" si="23"/>
        <v>0</v>
      </c>
      <c r="BR8" s="111">
        <f t="shared" si="24"/>
        <v>0</v>
      </c>
      <c r="BS8" s="111">
        <f>BB8/SUM(O8:INDEX(O8:Q8,IF($B$2&lt;3,$B$2,3)))</f>
        <v>2.9434387017840695</v>
      </c>
      <c r="BT8" s="111">
        <f>BC8/SUM(R8:INDEX(R8:T8,IF($B$2&lt;7,$B$2-3,3)))</f>
        <v>1.4310088133438039</v>
      </c>
      <c r="BU8" s="111">
        <f t="shared" si="25"/>
        <v>0</v>
      </c>
      <c r="BV8" s="111">
        <f t="shared" si="26"/>
        <v>0</v>
      </c>
      <c r="BW8" s="111">
        <f t="shared" si="27"/>
        <v>1.922222521349094</v>
      </c>
    </row>
    <row r="9" spans="1:75" x14ac:dyDescent="0.25">
      <c r="A9" s="20" t="str">
        <f t="shared" si="4"/>
        <v>APE_by_rookie_mdrt:7-12mth</v>
      </c>
      <c r="B9" t="s">
        <v>1</v>
      </c>
      <c r="C9" s="6">
        <v>338.62200000000001</v>
      </c>
      <c r="D9" s="6">
        <v>546.81200000000001</v>
      </c>
      <c r="E9" s="6">
        <v>447.21850000000001</v>
      </c>
      <c r="F9" s="6">
        <v>1410.0329999999999</v>
      </c>
      <c r="G9" s="6">
        <v>1576.9490000000001</v>
      </c>
      <c r="H9" s="6">
        <v>4410.5934999999999</v>
      </c>
      <c r="I9" s="6">
        <v>2788.393</v>
      </c>
      <c r="J9" s="6">
        <v>1424.797</v>
      </c>
      <c r="K9" s="6">
        <v>3741.53</v>
      </c>
      <c r="L9" s="6">
        <v>3015.6439999999998</v>
      </c>
      <c r="M9" s="6">
        <v>5298.1670000000104</v>
      </c>
      <c r="N9" s="6">
        <v>5776.4900000000098</v>
      </c>
      <c r="O9" s="6">
        <v>897.09</v>
      </c>
      <c r="P9" s="6">
        <v>819.21799999999996</v>
      </c>
      <c r="Q9" s="6">
        <v>2167.4810000000002</v>
      </c>
      <c r="R9" s="6">
        <v>1641.7139999999999</v>
      </c>
      <c r="S9" s="6">
        <v>1809.37</v>
      </c>
      <c r="T9" s="6">
        <v>2581.4580000000001</v>
      </c>
      <c r="U9" s="6">
        <v>2151.1210000000001</v>
      </c>
      <c r="V9" s="6">
        <v>2418.8905</v>
      </c>
      <c r="W9">
        <v>2864.002</v>
      </c>
      <c r="X9" s="6">
        <f>[15]APE!AB21</f>
        <v>2571.761</v>
      </c>
      <c r="Y9" s="6">
        <f>[24]APE!AC21</f>
        <v>4710.0249999999996</v>
      </c>
      <c r="Z9" s="6">
        <f>[16]APE!J39</f>
        <v>7132.7160000000104</v>
      </c>
      <c r="AA9" s="22">
        <f>SUM(O9:INDEX(O9:Z9,$B$2))</f>
        <v>9916.3310000000001</v>
      </c>
      <c r="AB9" s="22">
        <f t="shared" si="5"/>
        <v>3883.7890000000002</v>
      </c>
      <c r="AC9" s="22">
        <f t="shared" si="6"/>
        <v>6032.5419999999995</v>
      </c>
      <c r="AD9" s="22">
        <f t="shared" si="7"/>
        <v>7434.0135000000009</v>
      </c>
      <c r="AE9" s="22">
        <f t="shared" si="8"/>
        <v>14414.502000000011</v>
      </c>
      <c r="AF9" s="6">
        <f>SUM(C9                                                               : INDEX(C9:N9,$B$2))</f>
        <v>8730.2279999999992</v>
      </c>
      <c r="AG9" s="6">
        <f t="shared" si="9"/>
        <v>1332.6524999999999</v>
      </c>
      <c r="AH9" s="6">
        <f t="shared" si="10"/>
        <v>7397.5754999999999</v>
      </c>
      <c r="AI9" s="6">
        <f t="shared" si="0"/>
        <v>7954.7200000000012</v>
      </c>
      <c r="AJ9" s="6">
        <f t="shared" si="11"/>
        <v>14090.301000000021</v>
      </c>
      <c r="AK9" s="31">
        <f t="shared" si="12"/>
        <v>0.13586162927245438</v>
      </c>
      <c r="AL9" s="31">
        <f t="shared" si="1"/>
        <v>1.9143298796948196</v>
      </c>
      <c r="AM9" s="31">
        <f t="shared" si="1"/>
        <v>-0.18452444317736272</v>
      </c>
      <c r="AN9" s="31">
        <f>SUM(U9:W9)/SUM(I9:INDEX(I9:K9,MOD($B$2,3)))-1</f>
        <v>-6.5458809360983139E-2</v>
      </c>
      <c r="AO9" s="31">
        <f>AE9/SUM(L9:INDEX(L9:N9,MOD($B$2,3)))-1</f>
        <v>2.3008805844530134E-2</v>
      </c>
      <c r="AP9" s="22">
        <f>[17]APE!J39</f>
        <v>485.90499999999997</v>
      </c>
      <c r="AQ9" s="22">
        <f>[18]APE!J40</f>
        <v>536.13</v>
      </c>
      <c r="AR9" s="22">
        <f>[19]APE!J41</f>
        <v>1310.55</v>
      </c>
      <c r="AS9" s="22">
        <f>[20]APE!J41</f>
        <v>2670.3989999999999</v>
      </c>
      <c r="AT9" s="22">
        <f>[21]APE!J41</f>
        <v>9797.42</v>
      </c>
      <c r="AU9" s="22">
        <f>[22]APE!J41</f>
        <v>4937.8599999999997</v>
      </c>
      <c r="BB9" s="110">
        <f>SUM(AP9:INDEX(AP9:AR9,IF($B$2&lt;3,$B$2,3)))</f>
        <v>2332.585</v>
      </c>
      <c r="BC9" s="110">
        <f>SUM(AS9:INDEX(AS9:AU9,IF(AND($B$2&gt;3,$B$2&lt;7),$B$2-3,0)))</f>
        <v>17405.679</v>
      </c>
      <c r="BD9" s="110">
        <f>SUM(AV9:INDEX(AV9:AX9,IF(AND($B$2&gt;6,$B$2&lt;10),$B$2-6,0)))</f>
        <v>0</v>
      </c>
      <c r="BE9" s="110">
        <f>SUM(AY9:INDEX(AY9:BA9,IF($B$2&gt;9,$B$2-9,0)))</f>
        <v>0</v>
      </c>
      <c r="BF9" s="110">
        <f>SUM($AP9:INDEX(AP9:BA9,$B$2))</f>
        <v>19738.263999999999</v>
      </c>
      <c r="BG9" s="125">
        <f t="shared" si="13"/>
        <v>0.5416457657537147</v>
      </c>
      <c r="BH9" s="111">
        <f t="shared" si="14"/>
        <v>0.65444118659502115</v>
      </c>
      <c r="BI9" s="111">
        <f t="shared" si="15"/>
        <v>0.60464197840719236</v>
      </c>
      <c r="BJ9" s="111">
        <f t="shared" si="16"/>
        <v>1.6265920860758938</v>
      </c>
      <c r="BK9" s="111">
        <f t="shared" si="17"/>
        <v>5.4148239442457875</v>
      </c>
      <c r="BL9" s="111">
        <f t="shared" si="18"/>
        <v>1.9128182600685346</v>
      </c>
      <c r="BM9" s="111">
        <f t="shared" si="19"/>
        <v>0</v>
      </c>
      <c r="BN9" s="111">
        <f t="shared" si="20"/>
        <v>0</v>
      </c>
      <c r="BO9" s="111">
        <f t="shared" si="21"/>
        <v>0</v>
      </c>
      <c r="BP9" s="111">
        <f t="shared" si="22"/>
        <v>0</v>
      </c>
      <c r="BQ9" s="111">
        <f t="shared" si="23"/>
        <v>0</v>
      </c>
      <c r="BR9" s="111">
        <f t="shared" si="24"/>
        <v>0</v>
      </c>
      <c r="BS9" s="111">
        <f>BB9/SUM(O9:INDEX(O9:Q9,IF($B$2&lt;3,$B$2,3)))</f>
        <v>0.60059519196331212</v>
      </c>
      <c r="BT9" s="111">
        <f>BC9/SUM(R9:INDEX(R9:T9,IF($B$2&lt;7,$B$2-3,3)))</f>
        <v>2.8852976075425585</v>
      </c>
      <c r="BU9" s="111">
        <f t="shared" si="25"/>
        <v>0</v>
      </c>
      <c r="BV9" s="111">
        <f t="shared" si="26"/>
        <v>0</v>
      </c>
      <c r="BW9" s="111">
        <f t="shared" si="27"/>
        <v>1.9904805517282551</v>
      </c>
    </row>
    <row r="10" spans="1:75" x14ac:dyDescent="0.25">
      <c r="A10" s="20" t="str">
        <f t="shared" si="4"/>
        <v>APE_by_rookie_mdrt:13+mth</v>
      </c>
      <c r="B10" t="s">
        <v>2</v>
      </c>
      <c r="C10" s="6">
        <v>334.298</v>
      </c>
      <c r="D10" s="6">
        <v>270.85199999999998</v>
      </c>
      <c r="E10" s="6">
        <v>552.04899999999998</v>
      </c>
      <c r="F10" s="6">
        <v>388.04</v>
      </c>
      <c r="G10" s="6">
        <v>523.77149999999995</v>
      </c>
      <c r="H10" s="6">
        <v>774.71550000000002</v>
      </c>
      <c r="I10" s="6">
        <v>632.56500000000005</v>
      </c>
      <c r="J10" s="6">
        <v>705.60400000000004</v>
      </c>
      <c r="K10" s="6">
        <v>3654.1790000000001</v>
      </c>
      <c r="L10" s="6">
        <v>-1191.258</v>
      </c>
      <c r="M10" s="6">
        <v>2363.9495000000002</v>
      </c>
      <c r="N10" s="6">
        <v>4457.63399999999</v>
      </c>
      <c r="O10" s="6">
        <v>596.98699999999997</v>
      </c>
      <c r="P10" s="6">
        <v>1388.49</v>
      </c>
      <c r="Q10" s="6">
        <v>1534.674</v>
      </c>
      <c r="R10" s="6">
        <v>1206.982</v>
      </c>
      <c r="S10" s="6">
        <v>1457.5889999999999</v>
      </c>
      <c r="T10" s="6">
        <v>2428.7044999999998</v>
      </c>
      <c r="U10" s="6">
        <v>1586.0619999999999</v>
      </c>
      <c r="V10" s="6">
        <v>1310.0440000000001</v>
      </c>
      <c r="W10">
        <v>2379.7469999999998</v>
      </c>
      <c r="X10" s="6">
        <f>[15]APE!AB22</f>
        <v>1759.1415</v>
      </c>
      <c r="Y10" s="6">
        <f>[24]APE!AC22</f>
        <v>2505.2604999999999</v>
      </c>
      <c r="Z10" s="6">
        <f>[16]APE!J40</f>
        <v>6394.2539999999999</v>
      </c>
      <c r="AA10" s="22">
        <f>SUM(O10:INDEX(O10:Z10,$B$2))</f>
        <v>8613.4264999999996</v>
      </c>
      <c r="AB10" s="22">
        <f t="shared" si="5"/>
        <v>3520.1509999999998</v>
      </c>
      <c r="AC10" s="22">
        <f t="shared" si="6"/>
        <v>5093.2754999999997</v>
      </c>
      <c r="AD10" s="22">
        <f t="shared" si="7"/>
        <v>5275.8529999999992</v>
      </c>
      <c r="AE10" s="22">
        <f t="shared" si="8"/>
        <v>10658.655999999999</v>
      </c>
      <c r="AF10" s="6">
        <f>SUM(C10                                                               : INDEX(C10:N10,$B$2))</f>
        <v>2843.7259999999997</v>
      </c>
      <c r="AG10" s="6">
        <f t="shared" si="9"/>
        <v>1157.1990000000001</v>
      </c>
      <c r="AH10" s="6">
        <f t="shared" si="10"/>
        <v>1686.527</v>
      </c>
      <c r="AI10" s="6">
        <f t="shared" si="0"/>
        <v>4992.348</v>
      </c>
      <c r="AJ10" s="6">
        <f t="shared" si="11"/>
        <v>5630.3254999999899</v>
      </c>
      <c r="AK10" s="31">
        <f t="shared" si="12"/>
        <v>2.0289227935462137</v>
      </c>
      <c r="AL10" s="31">
        <f t="shared" si="1"/>
        <v>2.0419582111633345</v>
      </c>
      <c r="AM10" s="31">
        <f t="shared" si="1"/>
        <v>2.0199786306415488</v>
      </c>
      <c r="AN10" s="31">
        <f>SUM(U10:W10)/SUM(I10:INDEX(I10:K10,MOD($B$2,3)))-1</f>
        <v>5.6787908214731564E-2</v>
      </c>
      <c r="AO10" s="31">
        <f>AE10/SUM(L10:INDEX(L10:N10,MOD($B$2,3)))-1</f>
        <v>0.89307989387114795</v>
      </c>
      <c r="AP10" s="22">
        <f>[17]APE!J40</f>
        <v>1566.4295</v>
      </c>
      <c r="AQ10" s="22">
        <f>[18]APE!J41</f>
        <v>1094.9259999999999</v>
      </c>
      <c r="AR10" s="22">
        <f>[19]APE!J42</f>
        <v>2230.5300000000002</v>
      </c>
      <c r="AS10" s="22">
        <f>[20]APE!J42</f>
        <v>2192.64</v>
      </c>
      <c r="AT10" s="22">
        <f>[21]APE!J42</f>
        <v>2223.58</v>
      </c>
      <c r="AU10" s="22">
        <f>[22]APE!J42</f>
        <v>1895.13</v>
      </c>
      <c r="BB10" s="110">
        <f>SUM(AP10:INDEX(AP10:AR10,IF($B$2&lt;3,$B$2,3)))</f>
        <v>4891.8855000000003</v>
      </c>
      <c r="BC10" s="110">
        <f>SUM(AS10:INDEX(AS10:AU10,IF(AND($B$2&gt;3,$B$2&lt;7),$B$2-3,0)))</f>
        <v>6311.3499999999995</v>
      </c>
      <c r="BD10" s="110">
        <f>SUM(AV10:INDEX(AV10:AX10,IF(AND($B$2&gt;6,$B$2&lt;10),$B$2-6,0)))</f>
        <v>0</v>
      </c>
      <c r="BE10" s="110">
        <f>SUM(AY10:INDEX(AY10:BA10,IF($B$2&gt;9,$B$2-9,0)))</f>
        <v>0</v>
      </c>
      <c r="BF10" s="110">
        <f>SUM($AP10:INDEX(AP10:BA10,$B$2))</f>
        <v>11203.235499999999</v>
      </c>
      <c r="BG10" s="125">
        <f t="shared" si="13"/>
        <v>2.6238921450550849</v>
      </c>
      <c r="BH10" s="111">
        <f t="shared" si="14"/>
        <v>0.78857319822252947</v>
      </c>
      <c r="BI10" s="111">
        <f t="shared" si="15"/>
        <v>1.4534226812990905</v>
      </c>
      <c r="BJ10" s="111">
        <f t="shared" si="16"/>
        <v>1.8166302397218848</v>
      </c>
      <c r="BK10" s="111">
        <f t="shared" si="17"/>
        <v>1.5255191964264274</v>
      </c>
      <c r="BL10" s="111">
        <f t="shared" si="18"/>
        <v>0.78030489094082889</v>
      </c>
      <c r="BM10" s="111">
        <f t="shared" si="19"/>
        <v>0</v>
      </c>
      <c r="BN10" s="111">
        <f t="shared" si="20"/>
        <v>0</v>
      </c>
      <c r="BO10" s="111">
        <f t="shared" si="21"/>
        <v>0</v>
      </c>
      <c r="BP10" s="111">
        <f t="shared" si="22"/>
        <v>0</v>
      </c>
      <c r="BQ10" s="111">
        <f t="shared" si="23"/>
        <v>0</v>
      </c>
      <c r="BR10" s="111">
        <f t="shared" si="24"/>
        <v>0</v>
      </c>
      <c r="BS10" s="111">
        <f>BB10/SUM(O10:INDEX(O10:Q10,IF($B$2&lt;3,$B$2,3)))</f>
        <v>1.3896805847249167</v>
      </c>
      <c r="BT10" s="111">
        <f>BC10/SUM(R10:INDEX(R10:T10,IF($B$2&lt;7,$B$2-3,3)))</f>
        <v>1.2391534681365655</v>
      </c>
      <c r="BU10" s="111">
        <f t="shared" si="25"/>
        <v>0</v>
      </c>
      <c r="BV10" s="111">
        <f t="shared" si="26"/>
        <v>0</v>
      </c>
      <c r="BW10" s="111">
        <f t="shared" si="27"/>
        <v>1.3006711672758802</v>
      </c>
    </row>
    <row r="11" spans="1:75" x14ac:dyDescent="0.25">
      <c r="A11" s="20" t="str">
        <f t="shared" si="4"/>
        <v>APE_by_rookie_mdrt:SA</v>
      </c>
      <c r="B11" s="135" t="s">
        <v>136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22"/>
      <c r="AB11" s="22"/>
      <c r="AC11" s="22"/>
      <c r="AD11" s="22"/>
      <c r="AE11" s="22"/>
      <c r="AF11" s="6"/>
      <c r="AG11" s="6"/>
      <c r="AH11" s="6"/>
      <c r="AI11" s="6"/>
      <c r="AJ11" s="6"/>
      <c r="AK11" s="31"/>
      <c r="AL11" s="31"/>
      <c r="AM11" s="31"/>
      <c r="AN11" s="31"/>
      <c r="AO11" s="31"/>
      <c r="AP11" s="22"/>
      <c r="AQ11" s="22">
        <f>[18]APE!J42</f>
        <v>541.452</v>
      </c>
      <c r="AR11" s="22">
        <f>[19]APE!J43</f>
        <v>608.25</v>
      </c>
      <c r="AS11" s="22">
        <f>[20]APE!J43</f>
        <v>830.04849999999999</v>
      </c>
      <c r="AT11" s="22">
        <f>[21]APE!J43</f>
        <v>482.97</v>
      </c>
      <c r="AU11" s="22">
        <f>[22]APE!J43</f>
        <v>254.37</v>
      </c>
      <c r="BB11" s="110">
        <f>SUM(AP11:INDEX(AP11:AR11,IF($B$2&lt;3,$B$2,3)))</f>
        <v>1149.702</v>
      </c>
      <c r="BC11" s="110">
        <f>SUM(AS11:INDEX(AS11:AU11,IF(AND($B$2&gt;3,$B$2&lt;7),$B$2-3,0)))</f>
        <v>1567.3885</v>
      </c>
      <c r="BD11" s="110">
        <f>SUM(AV11:INDEX(AV11:AX11,IF(AND($B$2&gt;6,$B$2&lt;10),$B$2-6,0)))</f>
        <v>0</v>
      </c>
      <c r="BE11" s="110">
        <f>SUM(AY11:INDEX(AY11:BA11,IF($B$2&gt;9,$B$2-9,0)))</f>
        <v>0</v>
      </c>
      <c r="BF11" s="110">
        <f>SUM($AP11:INDEX(AP11:BA11,$B$2))</f>
        <v>2717.0905000000002</v>
      </c>
      <c r="BG11" s="125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</row>
    <row r="12" spans="1:75" s="17" customFormat="1" x14ac:dyDescent="0.25">
      <c r="A12" s="20" t="str">
        <f t="shared" si="4"/>
        <v xml:space="preserve">APE_by_rookie_mdrt:Total </v>
      </c>
      <c r="B12" s="1" t="s">
        <v>3</v>
      </c>
      <c r="C12" s="7">
        <f>SUM(C4:C10)</f>
        <v>5229.46</v>
      </c>
      <c r="D12" s="7">
        <f t="shared" ref="D12" si="28">SUM(D4:D10)</f>
        <v>4953.427999999999</v>
      </c>
      <c r="E12" s="7">
        <f t="shared" ref="E12" si="29">SUM(E4:E10)</f>
        <v>10867.875</v>
      </c>
      <c r="F12" s="7">
        <f t="shared" ref="F12" si="30">SUM(F4:F10)</f>
        <v>14017.172000000002</v>
      </c>
      <c r="G12" s="7">
        <f t="shared" ref="G12" si="31">SUM(G4:G10)</f>
        <v>11357.576000000001</v>
      </c>
      <c r="H12" s="7">
        <f t="shared" ref="H12" si="32">SUM(H4:H10)</f>
        <v>18852.465999999989</v>
      </c>
      <c r="I12" s="7">
        <f t="shared" ref="I12" si="33">SUM(I4:I10)</f>
        <v>16582.022999999997</v>
      </c>
      <c r="J12" s="7">
        <f t="shared" ref="J12" si="34">SUM(J4:J10)</f>
        <v>10057.414999999999</v>
      </c>
      <c r="K12" s="7">
        <f t="shared" ref="K12" si="35">SUM(K4:K10)</f>
        <v>21958.389999999992</v>
      </c>
      <c r="L12" s="7">
        <f t="shared" ref="L12" si="36">SUM(L4:L10)</f>
        <v>13825.28199999999</v>
      </c>
      <c r="M12" s="7">
        <f t="shared" ref="M12" si="37">SUM(M4:M10)</f>
        <v>21610.269000000011</v>
      </c>
      <c r="N12" s="7">
        <f t="shared" ref="N12" si="38">SUM(N4:N10)</f>
        <v>34303.053999999975</v>
      </c>
      <c r="O12" s="7">
        <f t="shared" ref="O12" si="39">SUM(O4:O10)</f>
        <v>6062.5229999999992</v>
      </c>
      <c r="P12" s="7">
        <f t="shared" ref="P12" si="40">SUM(P4:P10)</f>
        <v>6799.4349999999695</v>
      </c>
      <c r="Q12" s="7">
        <f t="shared" ref="Q12" si="41">SUM(Q4:Q10)</f>
        <v>17827.882999999991</v>
      </c>
      <c r="R12" s="7">
        <f t="shared" ref="R12" si="42">SUM(R4:R10)</f>
        <v>18291.496999999999</v>
      </c>
      <c r="S12" s="7">
        <f t="shared" ref="S12" si="43">SUM(S4:S10)</f>
        <v>13673.798000000003</v>
      </c>
      <c r="T12" s="7">
        <f t="shared" ref="T12" si="44">SUM(T4:T10)</f>
        <v>17473.260000000002</v>
      </c>
      <c r="U12" s="7">
        <f t="shared" ref="U12" si="45">SUM(U4:U10)</f>
        <v>14170.758</v>
      </c>
      <c r="V12" s="7">
        <f t="shared" ref="V12" si="46">SUM(V4:V10)</f>
        <v>14052.285</v>
      </c>
      <c r="W12" s="7">
        <f t="shared" ref="W12" si="47">SUM(W4:W10)</f>
        <v>20224.288999999997</v>
      </c>
      <c r="X12" s="7">
        <f t="shared" ref="X12" si="48">SUM(X4:X10)</f>
        <v>18360.918999999998</v>
      </c>
      <c r="Y12" s="7">
        <f t="shared" ref="Y12" si="49">SUM(Y4:Y10)</f>
        <v>27633.948000000037</v>
      </c>
      <c r="Z12" s="7">
        <f t="shared" ref="Z12" si="50">SUM(Z4:Z10)</f>
        <v>44997.842000000113</v>
      </c>
      <c r="AA12" s="7">
        <f t="shared" ref="AA12:AE12" si="51">SUM(AA4:AA10)</f>
        <v>80128.395999999964</v>
      </c>
      <c r="AB12" s="7">
        <f t="shared" si="51"/>
        <v>30689.840999999957</v>
      </c>
      <c r="AC12" s="7">
        <f t="shared" si="51"/>
        <v>49438.555000000008</v>
      </c>
      <c r="AD12" s="7">
        <f t="shared" si="51"/>
        <v>48447.331999999995</v>
      </c>
      <c r="AE12" s="7">
        <f t="shared" si="51"/>
        <v>90992.709000000148</v>
      </c>
      <c r="AF12" s="7">
        <f>SUM(AF4:AF10)</f>
        <v>65277.976999999992</v>
      </c>
      <c r="AG12" s="7">
        <f t="shared" ref="AG12:AJ12" si="52">SUM(AG4:AG10)</f>
        <v>21050.763000000003</v>
      </c>
      <c r="AH12" s="7">
        <f t="shared" si="52"/>
        <v>44227.214</v>
      </c>
      <c r="AI12" s="7">
        <f t="shared" si="0"/>
        <v>48597.827999999987</v>
      </c>
      <c r="AJ12" s="7">
        <f t="shared" si="52"/>
        <v>69738.604999999981</v>
      </c>
      <c r="AK12" s="31">
        <f t="shared" si="12"/>
        <v>0.22749508612988989</v>
      </c>
      <c r="AL12" s="31">
        <f t="shared" si="1"/>
        <v>0.45789684677937581</v>
      </c>
      <c r="AM12" s="31">
        <f t="shared" si="1"/>
        <v>0.11783109376955125</v>
      </c>
      <c r="AN12" s="31">
        <f>SUM(U12:W12)/SUM(I12:INDEX(I12:K12,MOD($B$2,3)))-1</f>
        <v>-3.0967639129878544E-3</v>
      </c>
      <c r="AO12" s="31">
        <f>AE12/SUM(L12:INDEX(L12:N12,MOD($B$2,3)))-1</f>
        <v>0.30476812663517094</v>
      </c>
      <c r="AP12" s="7">
        <f t="shared" ref="AP12" si="53">SUM(AP4:AP10)</f>
        <v>12769.655000000001</v>
      </c>
      <c r="AQ12" s="7">
        <f>SUM(AQ4:AQ11)</f>
        <v>20969.710000000014</v>
      </c>
      <c r="AR12" s="7">
        <f>SUM(AR4:AR11)</f>
        <v>27560.079999999998</v>
      </c>
      <c r="AS12" s="7">
        <f>SUM(AS4:AS11)</f>
        <v>24462.638000000021</v>
      </c>
      <c r="AT12" s="7">
        <f>SUM(AT4:AT11)</f>
        <v>31187.96</v>
      </c>
      <c r="AU12" s="7">
        <f>SUM(AU4:AU11)</f>
        <v>30762.36</v>
      </c>
      <c r="BB12" s="116">
        <f>SUM(AP12:INDEX(AP12:AR12,IF($B$2&lt;3,$B$2,3)))</f>
        <v>61299.445000000007</v>
      </c>
      <c r="BC12" s="116">
        <f>SUM(AS12:INDEX(AS12:AU12,IF(AND($B$2&gt;3,$B$2&lt;7),$B$2-3,0)))</f>
        <v>86412.958000000013</v>
      </c>
      <c r="BD12" s="116">
        <f>SUM(AV12:INDEX(AV12:AX12,IF(AND($B$2&gt;6,$B$2&lt;10),$B$2-6,0)))</f>
        <v>0</v>
      </c>
      <c r="BE12" s="116">
        <f>SUM(AY12:INDEX(AY12:BA12,IF($B$2&gt;9,$B$2-9,0)))</f>
        <v>0</v>
      </c>
      <c r="BF12" s="116">
        <f>SUM($AP12:INDEX(AP12:BA12,$B$2))</f>
        <v>147712.40300000005</v>
      </c>
      <c r="BG12" s="126">
        <f t="shared" si="13"/>
        <v>2.1063268543476044</v>
      </c>
      <c r="BH12" s="111">
        <f t="shared" si="14"/>
        <v>3.0840371295556332</v>
      </c>
      <c r="BI12" s="111">
        <f t="shared" si="15"/>
        <v>1.5458975134624797</v>
      </c>
      <c r="BJ12" s="111">
        <f t="shared" si="16"/>
        <v>1.3373775804134578</v>
      </c>
      <c r="BK12" s="111">
        <f t="shared" si="17"/>
        <v>2.2808556920323082</v>
      </c>
      <c r="BL12" s="111">
        <f t="shared" si="18"/>
        <v>1.7605392468262933</v>
      </c>
      <c r="BM12" s="111">
        <f t="shared" si="19"/>
        <v>0</v>
      </c>
      <c r="BN12" s="111">
        <f t="shared" si="20"/>
        <v>0</v>
      </c>
      <c r="BO12" s="111">
        <f t="shared" si="21"/>
        <v>0</v>
      </c>
      <c r="BP12" s="111">
        <f t="shared" si="22"/>
        <v>0</v>
      </c>
      <c r="BQ12" s="111">
        <f t="shared" si="23"/>
        <v>0</v>
      </c>
      <c r="BR12" s="111">
        <f t="shared" si="24"/>
        <v>0</v>
      </c>
      <c r="BS12" s="111">
        <f>BB12/SUM(O12:INDEX(O12:Q12,IF($B$2&lt;3,$B$2,3)))</f>
        <v>1.9973855517856898</v>
      </c>
      <c r="BT12" s="111">
        <f>BC12/SUM(R12:INDEX(R12:T12,IF($B$2&lt;7,$B$2-3,3)))</f>
        <v>1.7478859970725278</v>
      </c>
      <c r="BU12" s="111">
        <f t="shared" si="25"/>
        <v>0</v>
      </c>
      <c r="BV12" s="111">
        <f t="shared" si="26"/>
        <v>0</v>
      </c>
      <c r="BW12" s="111">
        <f t="shared" si="27"/>
        <v>1.8434463982032052</v>
      </c>
    </row>
    <row r="13" spans="1:75" x14ac:dyDescent="0.25">
      <c r="A13" s="20" t="str">
        <f t="shared" si="4"/>
        <v>APE_by_rookie_mdrt:SP 100%</v>
      </c>
      <c r="B13" t="s">
        <v>63</v>
      </c>
      <c r="C13" s="69">
        <v>0</v>
      </c>
      <c r="D13" s="69">
        <v>0</v>
      </c>
      <c r="E13" s="69">
        <v>792.65000000000009</v>
      </c>
      <c r="F13" s="69">
        <v>1106.6690000000001</v>
      </c>
      <c r="G13" s="69">
        <v>212.9</v>
      </c>
      <c r="H13" s="69">
        <v>16147.084999999999</v>
      </c>
      <c r="I13" s="69">
        <v>3481.585</v>
      </c>
      <c r="J13" s="69">
        <v>5354.9935999999998</v>
      </c>
      <c r="K13" s="69">
        <v>5932.9479999999994</v>
      </c>
      <c r="L13" s="69">
        <v>3172.6114000000002</v>
      </c>
      <c r="M13" s="69">
        <v>2567.877</v>
      </c>
      <c r="N13" s="69">
        <v>3953.7190000000001</v>
      </c>
      <c r="O13" s="69">
        <v>450.49400000000003</v>
      </c>
      <c r="P13" s="69">
        <v>1381.87</v>
      </c>
      <c r="Q13" s="69">
        <v>1194.8430000000001</v>
      </c>
      <c r="R13" s="69">
        <v>1646.8620000000001</v>
      </c>
      <c r="S13" s="69">
        <v>1813.2989999999998</v>
      </c>
      <c r="T13" s="69">
        <v>1070.7864</v>
      </c>
      <c r="U13" s="69">
        <v>1961.0217</v>
      </c>
      <c r="V13" s="69">
        <v>971</v>
      </c>
      <c r="W13" s="69">
        <v>2933.761</v>
      </c>
      <c r="X13" s="69">
        <f>SUM([15]APE!$N$34:$N$40)</f>
        <v>4070.6504999999997</v>
      </c>
      <c r="Y13" s="69">
        <f>SUM([24]APE!$N$34:$N$40)</f>
        <v>5327.8155999999999</v>
      </c>
      <c r="Z13" s="69">
        <f>SUM([16]APE!$N$34:$N$40)</f>
        <v>2640.0866999999998</v>
      </c>
      <c r="AA13" s="70">
        <f>SUM(O13:INDEX(O13:Z13,$B$2))</f>
        <v>7558.1544000000004</v>
      </c>
      <c r="AB13" s="22">
        <f t="shared" ref="AB13" si="54">SUM(O13:Q13)</f>
        <v>3027.2070000000003</v>
      </c>
      <c r="AC13" s="22">
        <f t="shared" ref="AC13" si="55">SUM(R13:T13)</f>
        <v>4530.9474</v>
      </c>
      <c r="AD13" s="22">
        <f t="shared" ref="AD13" si="56">SUM(U13:W13)</f>
        <v>5865.7826999999997</v>
      </c>
      <c r="AE13" s="22">
        <f t="shared" ref="AE13" si="57">SUM(X13:Z13)</f>
        <v>12038.552799999999</v>
      </c>
      <c r="AF13" s="6">
        <f>SUM(C13                                                               : INDEX(C13:N13,$B$2))</f>
        <v>18259.304</v>
      </c>
      <c r="AG13" s="6">
        <f t="shared" ref="AG13" si="58">SUM(C13:E13)</f>
        <v>792.65000000000009</v>
      </c>
      <c r="AH13" s="6">
        <f t="shared" ref="AH13" si="59">SUM(F13:H13)</f>
        <v>17466.653999999999</v>
      </c>
      <c r="AI13" s="6">
        <f t="shared" si="0"/>
        <v>14769.526600000001</v>
      </c>
      <c r="AJ13" s="6">
        <f t="shared" ref="AJ13" si="60">SUM(L13:N13)</f>
        <v>9694.2073999999993</v>
      </c>
      <c r="AK13" s="31">
        <f t="shared" ref="AK13" si="61">AA13/AF13-1</f>
        <v>-0.58606558059387148</v>
      </c>
      <c r="AL13" s="31">
        <f t="shared" ref="AL13" si="62">AB13/AG13-1</f>
        <v>2.8190967009398853</v>
      </c>
      <c r="AM13" s="31">
        <f t="shared" ref="AM13" si="63">AC13/AH13-1</f>
        <v>-0.74059442638527107</v>
      </c>
      <c r="AN13" s="31">
        <f>SUM(U13:W13)/SUM(I13:INDEX(I13:K13,MOD($B$2,3)))-1</f>
        <v>-0.60284558477317751</v>
      </c>
      <c r="AO13" s="31">
        <f>AE13/SUM(L13:INDEX(L13:N13,MOD($B$2,3)))-1</f>
        <v>0.24182950738190323</v>
      </c>
      <c r="AP13" s="69">
        <f>SUM([17]APE!$N34:N$40)</f>
        <v>4861.7790000000005</v>
      </c>
      <c r="AQ13" s="69">
        <f>SUM([17]APE!$N34:O$40)</f>
        <v>4861.7790000000005</v>
      </c>
      <c r="AR13" s="69">
        <f>SUM([19]APE!$N$36:$N$43)</f>
        <v>3315.1</v>
      </c>
      <c r="AS13" s="69">
        <f>SUM([20]APE!$N$36:$N$43)</f>
        <v>744.16</v>
      </c>
      <c r="AT13" s="69">
        <f>SUM([21]APE!$N$36:$N$43)</f>
        <v>2678.91</v>
      </c>
      <c r="AU13" s="69">
        <f>SUM([22]APE!$N$36:$N$43)</f>
        <v>4838.45</v>
      </c>
      <c r="BB13" s="116">
        <f>SUM(AP13:INDEX(AP13:AR13,IF($B$2&lt;3,$B$2,3)))</f>
        <v>13038.658000000001</v>
      </c>
      <c r="BC13" s="116">
        <f>SUM(AS13:INDEX(AS13:AU13,IF(AND($B$2&gt;3,$B$2&lt;7),$B$2-3,0)))</f>
        <v>8261.52</v>
      </c>
      <c r="BD13" s="116">
        <f>SUM(AV13:INDEX(AV13:AX13,IF(AND($B$2&gt;6,$B$2&lt;10),$B$2-6,0)))</f>
        <v>0</v>
      </c>
      <c r="BE13" s="116">
        <f>SUM(AY13:INDEX(AY13:BA13,IF($B$2&gt;9,$B$2-9,0)))</f>
        <v>0</v>
      </c>
      <c r="BF13" s="116">
        <f>SUM($AP13:INDEX(AP13:BA13,$B$2))</f>
        <v>21300.178000000004</v>
      </c>
      <c r="BG13" s="125">
        <f t="shared" si="13"/>
        <v>10.792105999191998</v>
      </c>
      <c r="BH13" s="111">
        <f t="shared" si="14"/>
        <v>3.5182607625898243</v>
      </c>
      <c r="BI13" s="111">
        <f t="shared" si="15"/>
        <v>2.77450677620407</v>
      </c>
      <c r="BJ13" s="111">
        <f t="shared" si="16"/>
        <v>0.45186542648989408</v>
      </c>
      <c r="BK13" s="111">
        <f t="shared" si="17"/>
        <v>1.4773680457552782</v>
      </c>
      <c r="BL13" s="111">
        <f t="shared" si="18"/>
        <v>4.5185949317249454</v>
      </c>
      <c r="BM13" s="111">
        <f t="shared" si="19"/>
        <v>0</v>
      </c>
      <c r="BN13" s="111">
        <f t="shared" si="20"/>
        <v>0</v>
      </c>
      <c r="BO13" s="111">
        <f t="shared" si="21"/>
        <v>0</v>
      </c>
      <c r="BP13" s="111">
        <f t="shared" si="22"/>
        <v>0</v>
      </c>
      <c r="BQ13" s="111">
        <f t="shared" si="23"/>
        <v>0</v>
      </c>
      <c r="BR13" s="111">
        <f t="shared" si="24"/>
        <v>0</v>
      </c>
      <c r="BS13" s="111">
        <f>BB13/SUM(O13:INDEX(O13:Q13,IF($B$2&lt;3,$B$2,3)))</f>
        <v>4.3071577199709168</v>
      </c>
      <c r="BT13" s="111">
        <f>BC13/SUM(R13:INDEX(R13:T13,IF($B$2&lt;7,$B$2-3,3)))</f>
        <v>1.8233537648219003</v>
      </c>
      <c r="BU13" s="111">
        <f t="shared" si="25"/>
        <v>0</v>
      </c>
      <c r="BV13" s="111">
        <f t="shared" si="26"/>
        <v>0</v>
      </c>
      <c r="BW13" s="111">
        <f t="shared" si="27"/>
        <v>2.8181718542293872</v>
      </c>
    </row>
    <row r="14" spans="1:75" x14ac:dyDescent="0.25">
      <c r="C14" s="6">
        <f t="shared" ref="C14:AJ14" si="64">C12+C13*0.1</f>
        <v>5229.46</v>
      </c>
      <c r="D14" s="6">
        <f t="shared" si="64"/>
        <v>4953.427999999999</v>
      </c>
      <c r="E14" s="6">
        <f t="shared" si="64"/>
        <v>10947.14</v>
      </c>
      <c r="F14" s="6">
        <f t="shared" si="64"/>
        <v>14127.838900000002</v>
      </c>
      <c r="G14" s="6">
        <f t="shared" si="64"/>
        <v>11378.866000000002</v>
      </c>
      <c r="H14" s="6">
        <f t="shared" si="64"/>
        <v>20467.17449999999</v>
      </c>
      <c r="I14" s="6">
        <f t="shared" si="64"/>
        <v>16930.181499999999</v>
      </c>
      <c r="J14" s="6">
        <f t="shared" si="64"/>
        <v>10592.914359999999</v>
      </c>
      <c r="K14" s="6">
        <f t="shared" si="64"/>
        <v>22551.684799999992</v>
      </c>
      <c r="L14" s="6">
        <f t="shared" si="64"/>
        <v>14142.543139999991</v>
      </c>
      <c r="M14" s="6">
        <f t="shared" si="64"/>
        <v>21867.056700000012</v>
      </c>
      <c r="N14" s="6">
        <f t="shared" si="64"/>
        <v>34698.425899999973</v>
      </c>
      <c r="O14" s="6">
        <f t="shared" si="64"/>
        <v>6107.5723999999991</v>
      </c>
      <c r="P14" s="6">
        <f t="shared" si="64"/>
        <v>6937.6219999999694</v>
      </c>
      <c r="Q14" s="6">
        <f t="shared" si="64"/>
        <v>17947.367299999991</v>
      </c>
      <c r="R14" s="6">
        <f t="shared" si="64"/>
        <v>18456.183199999999</v>
      </c>
      <c r="S14" s="6">
        <f t="shared" si="64"/>
        <v>13855.127900000003</v>
      </c>
      <c r="T14" s="6">
        <f t="shared" si="64"/>
        <v>17580.338640000002</v>
      </c>
      <c r="U14" s="6">
        <f t="shared" si="64"/>
        <v>14366.86017</v>
      </c>
      <c r="V14" s="6">
        <f t="shared" si="64"/>
        <v>14149.385</v>
      </c>
      <c r="W14" s="6">
        <f t="shared" si="64"/>
        <v>20517.665099999998</v>
      </c>
      <c r="X14" s="6">
        <f t="shared" si="64"/>
        <v>18767.984049999999</v>
      </c>
      <c r="Y14" s="6">
        <f t="shared" si="64"/>
        <v>28166.729560000036</v>
      </c>
      <c r="Z14" s="6">
        <f t="shared" si="64"/>
        <v>45261.850670000116</v>
      </c>
      <c r="AA14" s="22">
        <f t="shared" si="64"/>
        <v>80884.21143999997</v>
      </c>
      <c r="AB14" s="22">
        <f t="shared" si="64"/>
        <v>30992.561699999958</v>
      </c>
      <c r="AC14" s="22">
        <f t="shared" si="64"/>
        <v>49891.649740000008</v>
      </c>
      <c r="AD14" s="22">
        <f t="shared" si="64"/>
        <v>49033.910269999993</v>
      </c>
      <c r="AE14" s="22">
        <f t="shared" si="64"/>
        <v>92196.564280000151</v>
      </c>
      <c r="AF14" s="22">
        <f t="shared" si="64"/>
        <v>67103.907399999996</v>
      </c>
      <c r="AG14" s="22">
        <f t="shared" si="64"/>
        <v>21130.028000000002</v>
      </c>
      <c r="AH14" s="22">
        <f t="shared" si="64"/>
        <v>45973.879399999998</v>
      </c>
      <c r="AI14" s="22">
        <f t="shared" si="0"/>
        <v>50074.780659999989</v>
      </c>
      <c r="AJ14" s="22">
        <f t="shared" si="64"/>
        <v>70708.025739999983</v>
      </c>
      <c r="AP14" s="6">
        <f t="shared" ref="AP14:AQ14" si="65">AP12+AP13*0.1</f>
        <v>13255.832900000001</v>
      </c>
      <c r="AQ14" s="6">
        <f t="shared" si="65"/>
        <v>21455.887900000012</v>
      </c>
      <c r="AR14" s="6">
        <f t="shared" ref="AR14:AS14" si="66">AR12+AR13*0.1</f>
        <v>27891.589999999997</v>
      </c>
      <c r="AS14" s="6">
        <f t="shared" si="66"/>
        <v>24537.054000000022</v>
      </c>
      <c r="AT14" s="6">
        <f t="shared" ref="AT14:AU14" si="67">AT12+AT13*0.1</f>
        <v>31455.850999999999</v>
      </c>
      <c r="AU14" s="6">
        <f t="shared" si="67"/>
        <v>31246.205000000002</v>
      </c>
      <c r="BB14" s="117">
        <f t="shared" ref="BB14:BF14" si="68">BB12+BB13*0.1</f>
        <v>62603.310800000007</v>
      </c>
      <c r="BC14" s="117">
        <f t="shared" si="68"/>
        <v>87239.110000000015</v>
      </c>
      <c r="BD14" s="117">
        <f t="shared" si="68"/>
        <v>0</v>
      </c>
      <c r="BE14" s="117">
        <f t="shared" si="68"/>
        <v>0</v>
      </c>
      <c r="BF14" s="117">
        <f t="shared" si="68"/>
        <v>149842.42080000005</v>
      </c>
      <c r="BG14" s="125">
        <f t="shared" si="13"/>
        <v>2.1703930844929489</v>
      </c>
      <c r="BH14" s="111">
        <f t="shared" si="13"/>
        <v>3.0926862115001521</v>
      </c>
      <c r="BI14" s="111">
        <f t="shared" si="15"/>
        <v>1.5540769592429309</v>
      </c>
      <c r="BJ14" s="111">
        <f t="shared" si="16"/>
        <v>1.3294760749882468</v>
      </c>
      <c r="BK14" s="111">
        <f t="shared" si="17"/>
        <v>2.2703399944795883</v>
      </c>
      <c r="BL14" s="111">
        <f t="shared" si="18"/>
        <v>1.7773380615607981</v>
      </c>
      <c r="BS14" s="111">
        <f>BB14/SUM(O14:INDEX(O14:Q14,IF($B$2&lt;3,$B$2,3)))</f>
        <v>2.0199463150540438</v>
      </c>
      <c r="BT14" s="111">
        <f>BC14/SUM(R14:INDEX(R14:T14,IF($B$2&lt;7,$B$2-3,3)))</f>
        <v>1.748571363236705</v>
      </c>
      <c r="BW14" s="111">
        <f>BF14/AA14</f>
        <v>1.8525546349815549</v>
      </c>
    </row>
    <row r="15" spans="1:75" s="17" customFormat="1" x14ac:dyDescent="0.25">
      <c r="A15" s="20"/>
      <c r="B15" s="2" t="s">
        <v>9</v>
      </c>
      <c r="C15" s="3">
        <f t="shared" ref="C15:Z15" si="69">C3</f>
        <v>42005</v>
      </c>
      <c r="D15" s="3">
        <f t="shared" si="69"/>
        <v>42036</v>
      </c>
      <c r="E15" s="3">
        <f t="shared" si="69"/>
        <v>42064</v>
      </c>
      <c r="F15" s="3">
        <f t="shared" si="69"/>
        <v>42095</v>
      </c>
      <c r="G15" s="3">
        <f t="shared" si="69"/>
        <v>42125</v>
      </c>
      <c r="H15" s="3">
        <f t="shared" si="69"/>
        <v>42156</v>
      </c>
      <c r="I15" s="3">
        <f t="shared" si="69"/>
        <v>42186</v>
      </c>
      <c r="J15" s="3">
        <f t="shared" si="69"/>
        <v>42217</v>
      </c>
      <c r="K15" s="3">
        <f t="shared" si="69"/>
        <v>42248</v>
      </c>
      <c r="L15" s="3">
        <f t="shared" si="69"/>
        <v>42278</v>
      </c>
      <c r="M15" s="3">
        <f t="shared" si="69"/>
        <v>42309</v>
      </c>
      <c r="N15" s="3">
        <f t="shared" si="69"/>
        <v>42339</v>
      </c>
      <c r="O15" s="3">
        <f t="shared" si="69"/>
        <v>42370</v>
      </c>
      <c r="P15" s="3">
        <f t="shared" si="69"/>
        <v>42401</v>
      </c>
      <c r="Q15" s="3">
        <f t="shared" si="69"/>
        <v>42430</v>
      </c>
      <c r="R15" s="3">
        <f t="shared" si="69"/>
        <v>42461</v>
      </c>
      <c r="S15" s="3">
        <f t="shared" si="69"/>
        <v>42491</v>
      </c>
      <c r="T15" s="3">
        <f t="shared" si="69"/>
        <v>42522</v>
      </c>
      <c r="U15" s="3">
        <f t="shared" si="69"/>
        <v>42552</v>
      </c>
      <c r="V15" s="3">
        <f t="shared" si="69"/>
        <v>42583</v>
      </c>
      <c r="W15" s="3">
        <f t="shared" si="69"/>
        <v>42614</v>
      </c>
      <c r="X15" s="3">
        <f t="shared" si="69"/>
        <v>42644</v>
      </c>
      <c r="Y15" s="3">
        <f t="shared" si="69"/>
        <v>42675</v>
      </c>
      <c r="Z15" s="3">
        <f t="shared" si="69"/>
        <v>42705</v>
      </c>
      <c r="AA15" s="29" t="str">
        <f>$AA$3</f>
        <v>YTD 6/16</v>
      </c>
      <c r="AB15" s="29" t="s">
        <v>19</v>
      </c>
      <c r="AC15" s="29" t="s">
        <v>20</v>
      </c>
      <c r="AD15" s="29" t="s">
        <v>21</v>
      </c>
      <c r="AE15" s="29" t="s">
        <v>22</v>
      </c>
      <c r="AF15" s="26" t="str">
        <f t="shared" ref="AF15:AJ15" si="70">AF3</f>
        <v>YTD 6/15</v>
      </c>
      <c r="AG15" s="26" t="str">
        <f t="shared" si="70"/>
        <v>Q1 '15</v>
      </c>
      <c r="AH15" s="26" t="str">
        <f t="shared" si="70"/>
        <v>Q2 '15</v>
      </c>
      <c r="AI15" s="26" t="str">
        <f t="shared" si="70"/>
        <v>Q3 '15</v>
      </c>
      <c r="AJ15" s="26" t="str">
        <f t="shared" si="70"/>
        <v>Q4 '15</v>
      </c>
      <c r="AK15" s="30" t="s">
        <v>27</v>
      </c>
      <c r="AL15" s="30" t="s">
        <v>29</v>
      </c>
      <c r="AM15" s="30" t="s">
        <v>30</v>
      </c>
      <c r="AN15" s="30" t="s">
        <v>31</v>
      </c>
      <c r="AO15" s="30" t="s">
        <v>32</v>
      </c>
      <c r="AP15" s="108">
        <v>42736</v>
      </c>
      <c r="AQ15" s="108">
        <v>42767</v>
      </c>
      <c r="AR15" s="108">
        <v>42795</v>
      </c>
      <c r="AS15" s="108">
        <v>42826</v>
      </c>
      <c r="AT15" s="108">
        <v>42856</v>
      </c>
      <c r="AU15" s="108">
        <v>42887</v>
      </c>
      <c r="AV15" s="108">
        <v>42917</v>
      </c>
      <c r="AW15" s="108">
        <v>42948</v>
      </c>
      <c r="AX15" s="108">
        <v>42979</v>
      </c>
      <c r="AY15" s="108">
        <v>43009</v>
      </c>
      <c r="AZ15" s="108">
        <v>43040</v>
      </c>
      <c r="BA15" s="108">
        <v>43070</v>
      </c>
      <c r="BB15" s="29" t="s">
        <v>123</v>
      </c>
      <c r="BC15" s="29" t="s">
        <v>124</v>
      </c>
      <c r="BD15" s="29" t="s">
        <v>125</v>
      </c>
      <c r="BE15" s="29" t="s">
        <v>126</v>
      </c>
      <c r="BF15" s="29" t="str">
        <f>$BF$3</f>
        <v>YTD 6/17</v>
      </c>
      <c r="BG15" s="121">
        <v>42736</v>
      </c>
      <c r="BH15" s="108">
        <v>42767</v>
      </c>
      <c r="BI15" s="108">
        <v>42795</v>
      </c>
      <c r="BJ15" s="108">
        <v>42826</v>
      </c>
      <c r="BK15" s="108">
        <v>42856</v>
      </c>
      <c r="BL15" s="108">
        <v>42887</v>
      </c>
      <c r="BM15" s="108">
        <v>42917</v>
      </c>
      <c r="BN15" s="108">
        <v>42948</v>
      </c>
      <c r="BO15" s="108">
        <v>42979</v>
      </c>
      <c r="BP15" s="108">
        <v>43009</v>
      </c>
      <c r="BQ15" s="108">
        <v>43040</v>
      </c>
      <c r="BR15" s="108">
        <v>43070</v>
      </c>
      <c r="BS15" s="29" t="s">
        <v>127</v>
      </c>
      <c r="BT15" s="29" t="s">
        <v>128</v>
      </c>
      <c r="BU15" s="29" t="s">
        <v>96</v>
      </c>
      <c r="BV15" s="29" t="s">
        <v>129</v>
      </c>
      <c r="BW15" s="112" t="str">
        <f>BW2</f>
        <v>YoY</v>
      </c>
    </row>
    <row r="16" spans="1:75" x14ac:dyDescent="0.25">
      <c r="A16" s="20" t="str">
        <f>$B$15&amp;"_by_rookie_mdrt:"&amp;B16</f>
        <v># Manpower_by_rookie_mdrt:MDRT</v>
      </c>
      <c r="B16" t="s">
        <v>4</v>
      </c>
      <c r="C16" s="6">
        <v>34</v>
      </c>
      <c r="D16">
        <v>39</v>
      </c>
      <c r="E16">
        <v>43</v>
      </c>
      <c r="F16">
        <v>50</v>
      </c>
      <c r="G16">
        <v>52</v>
      </c>
      <c r="H16">
        <v>53</v>
      </c>
      <c r="I16">
        <v>53</v>
      </c>
      <c r="J16">
        <v>53</v>
      </c>
      <c r="K16">
        <v>53</v>
      </c>
      <c r="L16">
        <v>53</v>
      </c>
      <c r="M16">
        <v>50</v>
      </c>
      <c r="N16">
        <v>51</v>
      </c>
      <c r="O16">
        <v>80</v>
      </c>
      <c r="P16">
        <v>80</v>
      </c>
      <c r="Q16">
        <v>81</v>
      </c>
      <c r="R16">
        <v>81</v>
      </c>
      <c r="S16">
        <v>80</v>
      </c>
      <c r="T16">
        <v>77</v>
      </c>
      <c r="U16">
        <v>70</v>
      </c>
      <c r="V16">
        <v>70</v>
      </c>
      <c r="W16">
        <v>68</v>
      </c>
      <c r="X16">
        <f>[15]MP!AD14</f>
        <v>67</v>
      </c>
      <c r="Y16">
        <f>[24]MP!K40</f>
        <v>65</v>
      </c>
      <c r="Z16">
        <f>[16]MP!K40</f>
        <v>61</v>
      </c>
      <c r="AA16">
        <f>INDEX($O16:$Z16,'Full Agency'!$A$2)</f>
        <v>77</v>
      </c>
      <c r="AB16">
        <f t="shared" ref="AB16" si="71">Q16</f>
        <v>81</v>
      </c>
      <c r="AC16">
        <f t="shared" ref="AC16" si="72">T16</f>
        <v>77</v>
      </c>
      <c r="AD16">
        <f t="shared" ref="AD16" si="73">W16</f>
        <v>68</v>
      </c>
      <c r="AE16" s="22">
        <f>Y16</f>
        <v>65</v>
      </c>
      <c r="AF16" s="22">
        <f>INDEX($C16:$N16,$B$2)</f>
        <v>53</v>
      </c>
      <c r="AG16" s="22">
        <f t="shared" ref="AG16:AG24" si="74">E16</f>
        <v>43</v>
      </c>
      <c r="AH16" s="22">
        <f t="shared" ref="AH16:AH24" si="75">H16</f>
        <v>53</v>
      </c>
      <c r="AI16" s="22">
        <f t="shared" ref="AI16:AI24" si="76">K16</f>
        <v>53</v>
      </c>
      <c r="AJ16" s="22">
        <f t="shared" ref="AJ16:AJ24" si="77">N16</f>
        <v>51</v>
      </c>
      <c r="AK16" s="31">
        <f>AA16/AF16-1</f>
        <v>0.45283018867924518</v>
      </c>
      <c r="AL16" s="31">
        <f t="shared" ref="AL16:AN24" si="78">AB16/AG16-1</f>
        <v>0.88372093023255816</v>
      </c>
      <c r="AM16" s="31">
        <f t="shared" si="78"/>
        <v>0.45283018867924518</v>
      </c>
      <c r="AN16" s="31">
        <f t="shared" si="78"/>
        <v>0.28301886792452824</v>
      </c>
      <c r="AO16" s="31">
        <f t="shared" ref="AO16" si="79">AE16/AJ16-1</f>
        <v>0.27450980392156854</v>
      </c>
      <c r="AP16" s="6">
        <f>[17]MP!K40</f>
        <v>97</v>
      </c>
      <c r="AQ16" s="22">
        <f>[18]MP!K41</f>
        <v>95</v>
      </c>
      <c r="AR16" s="22">
        <f>[19]MP!K41</f>
        <v>95</v>
      </c>
      <c r="AS16" s="22">
        <f>[20]MP!K41</f>
        <v>89</v>
      </c>
      <c r="AT16" s="22">
        <f>[21]MP!K41</f>
        <v>85</v>
      </c>
      <c r="AU16" s="22">
        <f>[22]MP!K41</f>
        <v>81</v>
      </c>
      <c r="BB16" s="22">
        <f>INDEX(AP16:AR16,IF($B$2&lt;3,$B$2,3))</f>
        <v>95</v>
      </c>
      <c r="BC16" s="22">
        <f>INDEX(AS16:AU16,IF($B$2&lt;7,$B$2-3,3))</f>
        <v>81</v>
      </c>
      <c r="BF16" s="22">
        <f>INDEX(AP16:BA16,$B$2)</f>
        <v>81</v>
      </c>
      <c r="BG16" s="122">
        <f>AP16/O16</f>
        <v>1.2124999999999999</v>
      </c>
      <c r="BH16" s="111">
        <f>AQ16/P16</f>
        <v>1.1875</v>
      </c>
      <c r="BI16" s="111">
        <f t="shared" ref="BI16:BJ22" si="80">AR16/Q16</f>
        <v>1.1728395061728396</v>
      </c>
      <c r="BJ16" s="111">
        <f t="shared" si="80"/>
        <v>1.0987654320987654</v>
      </c>
      <c r="BK16" s="111">
        <f t="shared" ref="BK16:BK22" si="81">AT16/S16</f>
        <v>1.0625</v>
      </c>
      <c r="BL16" s="111">
        <f t="shared" ref="BL16:BL22" si="82">AU16/T16</f>
        <v>1.051948051948052</v>
      </c>
      <c r="BS16" s="111">
        <f>BB16/INDEX(O16:Q16,IF($B$2&lt;3,$B$2,3))</f>
        <v>1.1728395061728396</v>
      </c>
      <c r="BT16" s="111">
        <f>BC16/INDEX(R16:T16,IF($B$2&lt;7,$B$2-3,3))</f>
        <v>1.051948051948052</v>
      </c>
      <c r="BW16" s="111">
        <f t="shared" ref="BW16:BW24" si="83">BF16/AA16</f>
        <v>1.051948051948052</v>
      </c>
    </row>
    <row r="17" spans="1:75" x14ac:dyDescent="0.25">
      <c r="A17" s="20" t="str">
        <f t="shared" ref="A17:A24" si="84">$B$15&amp;"_by_rookie_mdrt:"&amp;B17</f>
        <v># Manpower_by_rookie_mdrt:Rookie in month</v>
      </c>
      <c r="B17" t="s">
        <v>5</v>
      </c>
      <c r="C17" s="6">
        <v>215</v>
      </c>
      <c r="D17">
        <v>68</v>
      </c>
      <c r="E17">
        <v>224</v>
      </c>
      <c r="F17">
        <v>301</v>
      </c>
      <c r="G17">
        <v>221</v>
      </c>
      <c r="H17">
        <v>256</v>
      </c>
      <c r="I17">
        <v>229</v>
      </c>
      <c r="J17">
        <v>227</v>
      </c>
      <c r="K17">
        <v>224</v>
      </c>
      <c r="L17">
        <v>185</v>
      </c>
      <c r="M17">
        <v>311</v>
      </c>
      <c r="N17">
        <v>248</v>
      </c>
      <c r="O17">
        <v>71</v>
      </c>
      <c r="P17">
        <v>74</v>
      </c>
      <c r="Q17">
        <v>320</v>
      </c>
      <c r="R17">
        <v>206</v>
      </c>
      <c r="S17">
        <v>213</v>
      </c>
      <c r="T17">
        <v>315</v>
      </c>
      <c r="U17">
        <v>246</v>
      </c>
      <c r="V17">
        <v>238</v>
      </c>
      <c r="W17">
        <v>330</v>
      </c>
      <c r="X17">
        <f>[15]MP!AD15</f>
        <v>305</v>
      </c>
      <c r="Y17">
        <f>[24]MP!K41</f>
        <v>377</v>
      </c>
      <c r="Z17">
        <f>[16]MP!K41</f>
        <v>381</v>
      </c>
      <c r="AA17">
        <f>INDEX($O17:$Z17,'Full Agency'!$A$2)</f>
        <v>315</v>
      </c>
      <c r="AB17">
        <f>Q17</f>
        <v>320</v>
      </c>
      <c r="AC17">
        <f>T17</f>
        <v>315</v>
      </c>
      <c r="AD17">
        <f>W17</f>
        <v>330</v>
      </c>
      <c r="AE17" s="22">
        <f t="shared" ref="AE17:AE24" si="85">Y17</f>
        <v>377</v>
      </c>
      <c r="AF17" s="22">
        <f t="shared" ref="AF17:AF24" si="86">INDEX($C17:$N17,$B$2)</f>
        <v>256</v>
      </c>
      <c r="AG17" s="22">
        <f t="shared" si="74"/>
        <v>224</v>
      </c>
      <c r="AH17" s="22">
        <f t="shared" si="75"/>
        <v>256</v>
      </c>
      <c r="AI17" s="22">
        <f t="shared" si="76"/>
        <v>224</v>
      </c>
      <c r="AJ17" s="22">
        <f t="shared" si="77"/>
        <v>248</v>
      </c>
      <c r="AK17" s="31">
        <f t="shared" ref="AK17:AK24" si="87">AA17/AF17-1</f>
        <v>0.23046875</v>
      </c>
      <c r="AL17" s="31">
        <f t="shared" si="78"/>
        <v>0.4285714285714286</v>
      </c>
      <c r="AM17" s="31">
        <f t="shared" si="78"/>
        <v>0.23046875</v>
      </c>
      <c r="AN17" s="31">
        <f t="shared" si="78"/>
        <v>0.47321428571428581</v>
      </c>
      <c r="AO17" s="31">
        <f>AE17/AJ17-1</f>
        <v>0.52016129032258074</v>
      </c>
      <c r="AP17" s="6">
        <f>[17]MP!K41</f>
        <v>189</v>
      </c>
      <c r="AQ17" s="22">
        <f>[18]MP!K42</f>
        <v>379</v>
      </c>
      <c r="AR17" s="22">
        <f>[19]MP!K42</f>
        <v>346</v>
      </c>
      <c r="AS17" s="22">
        <f>[20]MP!K42</f>
        <v>289</v>
      </c>
      <c r="AT17" s="22">
        <f>[21]MP!K42</f>
        <v>347</v>
      </c>
      <c r="AU17" s="22">
        <f>[22]MP!K42</f>
        <v>405</v>
      </c>
      <c r="BB17" s="22">
        <f t="shared" ref="BB17:BB24" si="88">INDEX(AP17:AR17,IF($B$2&lt;3,$B$2,3))</f>
        <v>346</v>
      </c>
      <c r="BC17" s="22">
        <f t="shared" ref="BC17:BC23" si="89">INDEX(AS17:AU17,IF($B$2&lt;7,$B$2-3,3))</f>
        <v>405</v>
      </c>
      <c r="BF17" s="22">
        <f t="shared" ref="BF17:BF24" si="90">INDEX(AP17:BA17,$B$2)</f>
        <v>405</v>
      </c>
      <c r="BG17" s="122">
        <f t="shared" ref="BG17:BH24" si="91">AP17/O17</f>
        <v>2.6619718309859155</v>
      </c>
      <c r="BH17" s="111">
        <f t="shared" si="91"/>
        <v>5.1216216216216219</v>
      </c>
      <c r="BI17" s="111">
        <f t="shared" si="80"/>
        <v>1.08125</v>
      </c>
      <c r="BJ17" s="111">
        <f t="shared" si="80"/>
        <v>1.4029126213592233</v>
      </c>
      <c r="BK17" s="111">
        <f t="shared" si="81"/>
        <v>1.6291079812206573</v>
      </c>
      <c r="BL17" s="111">
        <f t="shared" si="82"/>
        <v>1.2857142857142858</v>
      </c>
      <c r="BS17" s="111">
        <f t="shared" ref="BS17:BS24" si="92">BB17/INDEX(O17:Q17,IF($B$2&lt;3,$B$2,3))</f>
        <v>1.08125</v>
      </c>
      <c r="BT17" s="111">
        <f t="shared" ref="BT17:BT24" si="93">BC17/INDEX(R17:T17,IF($B$2&lt;7,$B$2-3,3))</f>
        <v>1.2857142857142858</v>
      </c>
      <c r="BW17" s="111">
        <f t="shared" si="83"/>
        <v>1.2857142857142858</v>
      </c>
    </row>
    <row r="18" spans="1:75" x14ac:dyDescent="0.25">
      <c r="A18" s="20" t="str">
        <f t="shared" si="84"/>
        <v># Manpower_by_rookie_mdrt:Rookie last month</v>
      </c>
      <c r="B18" t="s">
        <v>6</v>
      </c>
      <c r="C18" s="6">
        <v>237</v>
      </c>
      <c r="D18">
        <v>214</v>
      </c>
      <c r="E18">
        <v>68</v>
      </c>
      <c r="F18">
        <v>223</v>
      </c>
      <c r="G18">
        <v>297</v>
      </c>
      <c r="H18">
        <v>215</v>
      </c>
      <c r="I18">
        <v>249</v>
      </c>
      <c r="J18">
        <v>228</v>
      </c>
      <c r="K18">
        <v>215</v>
      </c>
      <c r="L18">
        <v>222</v>
      </c>
      <c r="M18">
        <v>181</v>
      </c>
      <c r="N18">
        <v>305</v>
      </c>
      <c r="O18">
        <v>246</v>
      </c>
      <c r="P18">
        <v>71</v>
      </c>
      <c r="Q18">
        <v>72</v>
      </c>
      <c r="R18">
        <v>319</v>
      </c>
      <c r="S18">
        <v>206</v>
      </c>
      <c r="T18">
        <v>213</v>
      </c>
      <c r="U18">
        <v>314</v>
      </c>
      <c r="V18">
        <v>245</v>
      </c>
      <c r="W18">
        <v>234</v>
      </c>
      <c r="X18">
        <f>[15]MP!AD16</f>
        <v>329</v>
      </c>
      <c r="Y18">
        <f>[24]MP!K42</f>
        <v>304</v>
      </c>
      <c r="Z18">
        <f>[16]MP!K42</f>
        <v>377</v>
      </c>
      <c r="AA18">
        <f>INDEX($O18:$Z18,'Full Agency'!$A$2)</f>
        <v>213</v>
      </c>
      <c r="AB18">
        <f t="shared" ref="AB18:AB24" si="94">Q18</f>
        <v>72</v>
      </c>
      <c r="AC18">
        <f t="shared" ref="AC18:AC24" si="95">T18</f>
        <v>213</v>
      </c>
      <c r="AD18">
        <f t="shared" ref="AD18:AD24" si="96">W18</f>
        <v>234</v>
      </c>
      <c r="AE18" s="22">
        <f t="shared" si="85"/>
        <v>304</v>
      </c>
      <c r="AF18" s="22">
        <f t="shared" si="86"/>
        <v>215</v>
      </c>
      <c r="AG18" s="22">
        <f t="shared" si="74"/>
        <v>68</v>
      </c>
      <c r="AH18" s="22">
        <f t="shared" si="75"/>
        <v>215</v>
      </c>
      <c r="AI18" s="22">
        <f t="shared" si="76"/>
        <v>215</v>
      </c>
      <c r="AJ18" s="22">
        <f t="shared" si="77"/>
        <v>305</v>
      </c>
      <c r="AK18" s="31">
        <f t="shared" si="87"/>
        <v>-9.302325581395321E-3</v>
      </c>
      <c r="AL18" s="31">
        <f t="shared" si="78"/>
        <v>5.8823529411764719E-2</v>
      </c>
      <c r="AM18" s="31">
        <f t="shared" si="78"/>
        <v>-9.302325581395321E-3</v>
      </c>
      <c r="AN18" s="31">
        <f t="shared" si="78"/>
        <v>8.8372093023255882E-2</v>
      </c>
      <c r="AO18" s="31">
        <f t="shared" ref="AO18:AO24" si="97">AE18/AJ18-1</f>
        <v>-3.2786885245901232E-3</v>
      </c>
      <c r="AP18" s="6">
        <f>[17]MP!K42</f>
        <v>379</v>
      </c>
      <c r="AQ18" s="22">
        <f>[18]MP!K43</f>
        <v>189</v>
      </c>
      <c r="AR18" s="22">
        <f>[19]MP!K43</f>
        <v>379</v>
      </c>
      <c r="AS18" s="22">
        <f>[20]MP!K43</f>
        <v>332</v>
      </c>
      <c r="AT18" s="22">
        <f>[21]MP!K43</f>
        <v>286</v>
      </c>
      <c r="AU18" s="22">
        <f>[22]MP!K43</f>
        <v>324</v>
      </c>
      <c r="BB18" s="22">
        <f t="shared" si="88"/>
        <v>379</v>
      </c>
      <c r="BC18" s="22">
        <f t="shared" si="89"/>
        <v>324</v>
      </c>
      <c r="BF18" s="22">
        <f t="shared" si="90"/>
        <v>324</v>
      </c>
      <c r="BG18" s="122">
        <f t="shared" si="91"/>
        <v>1.5406504065040652</v>
      </c>
      <c r="BH18" s="111">
        <f t="shared" si="91"/>
        <v>2.6619718309859155</v>
      </c>
      <c r="BI18" s="111">
        <f t="shared" si="80"/>
        <v>5.2638888888888893</v>
      </c>
      <c r="BJ18" s="111">
        <f t="shared" si="80"/>
        <v>1.0407523510971788</v>
      </c>
      <c r="BK18" s="111">
        <f t="shared" si="81"/>
        <v>1.3883495145631068</v>
      </c>
      <c r="BL18" s="111">
        <f t="shared" si="82"/>
        <v>1.5211267605633803</v>
      </c>
      <c r="BS18" s="111">
        <f t="shared" si="92"/>
        <v>5.2638888888888893</v>
      </c>
      <c r="BT18" s="111">
        <f t="shared" si="93"/>
        <v>1.5211267605633803</v>
      </c>
      <c r="BW18" s="111">
        <f t="shared" si="83"/>
        <v>1.5211267605633803</v>
      </c>
    </row>
    <row r="19" spans="1:75" x14ac:dyDescent="0.25">
      <c r="A19" s="20" t="str">
        <f t="shared" si="84"/>
        <v># Manpower_by_rookie_mdrt:2-3 months</v>
      </c>
      <c r="B19" t="s">
        <v>7</v>
      </c>
      <c r="C19" s="6">
        <v>296</v>
      </c>
      <c r="D19">
        <v>430</v>
      </c>
      <c r="E19">
        <v>439</v>
      </c>
      <c r="F19">
        <v>270</v>
      </c>
      <c r="G19">
        <v>256</v>
      </c>
      <c r="H19">
        <v>435</v>
      </c>
      <c r="I19">
        <v>430</v>
      </c>
      <c r="J19">
        <v>430</v>
      </c>
      <c r="K19">
        <v>414</v>
      </c>
      <c r="L19">
        <v>397</v>
      </c>
      <c r="M19">
        <v>398</v>
      </c>
      <c r="N19">
        <v>350</v>
      </c>
      <c r="O19">
        <v>464</v>
      </c>
      <c r="P19">
        <v>530</v>
      </c>
      <c r="Q19">
        <v>292</v>
      </c>
      <c r="R19">
        <v>140</v>
      </c>
      <c r="S19">
        <v>384</v>
      </c>
      <c r="T19">
        <v>492</v>
      </c>
      <c r="U19">
        <v>400</v>
      </c>
      <c r="V19">
        <v>499</v>
      </c>
      <c r="W19">
        <v>525</v>
      </c>
      <c r="X19">
        <f>[15]MP!AD17</f>
        <v>462</v>
      </c>
      <c r="Y19">
        <f>[24]MP!K43</f>
        <v>538</v>
      </c>
      <c r="Z19">
        <f>[16]MP!K43</f>
        <v>603</v>
      </c>
      <c r="AA19">
        <f>INDEX($O19:$Z19,'Full Agency'!$A$2)</f>
        <v>492</v>
      </c>
      <c r="AB19">
        <f t="shared" si="94"/>
        <v>292</v>
      </c>
      <c r="AC19">
        <f t="shared" si="95"/>
        <v>492</v>
      </c>
      <c r="AD19">
        <f t="shared" si="96"/>
        <v>525</v>
      </c>
      <c r="AE19" s="22">
        <f t="shared" si="85"/>
        <v>538</v>
      </c>
      <c r="AF19" s="22">
        <f t="shared" si="86"/>
        <v>435</v>
      </c>
      <c r="AG19" s="22">
        <f t="shared" si="74"/>
        <v>439</v>
      </c>
      <c r="AH19" s="22">
        <f t="shared" si="75"/>
        <v>435</v>
      </c>
      <c r="AI19" s="22">
        <f t="shared" si="76"/>
        <v>414</v>
      </c>
      <c r="AJ19" s="22">
        <f t="shared" si="77"/>
        <v>350</v>
      </c>
      <c r="AK19" s="31">
        <f t="shared" si="87"/>
        <v>0.13103448275862073</v>
      </c>
      <c r="AL19" s="31">
        <f t="shared" si="78"/>
        <v>-0.33485193621867881</v>
      </c>
      <c r="AM19" s="31">
        <f t="shared" si="78"/>
        <v>0.13103448275862073</v>
      </c>
      <c r="AN19" s="31">
        <f t="shared" si="78"/>
        <v>0.26811594202898559</v>
      </c>
      <c r="AO19" s="31">
        <f t="shared" si="97"/>
        <v>0.53714285714285714</v>
      </c>
      <c r="AP19" s="6">
        <f>[17]MP!K43</f>
        <v>658</v>
      </c>
      <c r="AQ19" s="22">
        <f>[18]MP!K44</f>
        <v>750</v>
      </c>
      <c r="AR19" s="22">
        <f>[19]MP!K44</f>
        <v>561</v>
      </c>
      <c r="AS19" s="22">
        <f>[20]MP!K44</f>
        <v>532</v>
      </c>
      <c r="AT19" s="22">
        <f>[21]MP!K44</f>
        <v>692</v>
      </c>
      <c r="AU19" s="22">
        <f>[22]MP!K44</f>
        <v>590</v>
      </c>
      <c r="BB19" s="22">
        <f t="shared" si="88"/>
        <v>561</v>
      </c>
      <c r="BC19" s="22">
        <f t="shared" si="89"/>
        <v>590</v>
      </c>
      <c r="BF19" s="22">
        <f t="shared" si="90"/>
        <v>590</v>
      </c>
      <c r="BG19" s="122">
        <f t="shared" si="91"/>
        <v>1.4181034482758621</v>
      </c>
      <c r="BH19" s="111">
        <f t="shared" si="91"/>
        <v>1.4150943396226414</v>
      </c>
      <c r="BI19" s="111">
        <f t="shared" si="80"/>
        <v>1.9212328767123288</v>
      </c>
      <c r="BJ19" s="111">
        <f t="shared" si="80"/>
        <v>3.8</v>
      </c>
      <c r="BK19" s="111">
        <f t="shared" si="81"/>
        <v>1.8020833333333333</v>
      </c>
      <c r="BL19" s="111">
        <f t="shared" si="82"/>
        <v>1.1991869918699187</v>
      </c>
      <c r="BS19" s="111">
        <f t="shared" si="92"/>
        <v>1.9212328767123288</v>
      </c>
      <c r="BT19" s="111">
        <f t="shared" si="93"/>
        <v>1.1991869918699187</v>
      </c>
      <c r="BW19" s="111">
        <f t="shared" si="83"/>
        <v>1.1991869918699187</v>
      </c>
    </row>
    <row r="20" spans="1:75" x14ac:dyDescent="0.25">
      <c r="A20" s="20" t="str">
        <f t="shared" si="84"/>
        <v># Manpower_by_rookie_mdrt:4 - 6 mths</v>
      </c>
      <c r="B20" t="s">
        <v>8</v>
      </c>
      <c r="C20" s="6">
        <v>288</v>
      </c>
      <c r="D20">
        <v>289</v>
      </c>
      <c r="E20">
        <v>313</v>
      </c>
      <c r="F20">
        <v>357</v>
      </c>
      <c r="G20">
        <v>348</v>
      </c>
      <c r="H20">
        <v>247</v>
      </c>
      <c r="I20">
        <v>247</v>
      </c>
      <c r="J20">
        <v>351</v>
      </c>
      <c r="K20">
        <v>390</v>
      </c>
      <c r="L20">
        <v>419</v>
      </c>
      <c r="M20">
        <v>347</v>
      </c>
      <c r="N20">
        <v>341</v>
      </c>
      <c r="O20">
        <v>371</v>
      </c>
      <c r="P20">
        <v>387</v>
      </c>
      <c r="Q20">
        <v>479</v>
      </c>
      <c r="R20">
        <v>490</v>
      </c>
      <c r="S20">
        <v>409</v>
      </c>
      <c r="T20">
        <v>238</v>
      </c>
      <c r="U20">
        <v>354</v>
      </c>
      <c r="V20">
        <v>461</v>
      </c>
      <c r="W20">
        <v>509</v>
      </c>
      <c r="X20">
        <f>[15]MP!AD18</f>
        <v>571</v>
      </c>
      <c r="Y20">
        <f>[24]MP!K44</f>
        <v>599</v>
      </c>
      <c r="Z20">
        <f>[16]MP!K44</f>
        <v>540</v>
      </c>
      <c r="AA20">
        <f>INDEX($O20:$Z20,'Full Agency'!$A$2)</f>
        <v>238</v>
      </c>
      <c r="AB20">
        <f t="shared" si="94"/>
        <v>479</v>
      </c>
      <c r="AC20">
        <f t="shared" si="95"/>
        <v>238</v>
      </c>
      <c r="AD20">
        <f t="shared" si="96"/>
        <v>509</v>
      </c>
      <c r="AE20" s="22">
        <f t="shared" si="85"/>
        <v>599</v>
      </c>
      <c r="AF20" s="22">
        <f t="shared" si="86"/>
        <v>247</v>
      </c>
      <c r="AG20" s="22">
        <f t="shared" si="74"/>
        <v>313</v>
      </c>
      <c r="AH20" s="22">
        <f t="shared" si="75"/>
        <v>247</v>
      </c>
      <c r="AI20" s="22">
        <f t="shared" si="76"/>
        <v>390</v>
      </c>
      <c r="AJ20" s="22">
        <f t="shared" si="77"/>
        <v>341</v>
      </c>
      <c r="AK20" s="31">
        <f t="shared" si="87"/>
        <v>-3.6437246963562764E-2</v>
      </c>
      <c r="AL20" s="31">
        <f t="shared" si="78"/>
        <v>0.53035143769968052</v>
      </c>
      <c r="AM20" s="31">
        <f t="shared" si="78"/>
        <v>-3.6437246963562764E-2</v>
      </c>
      <c r="AN20" s="31">
        <f t="shared" si="78"/>
        <v>0.30512820512820515</v>
      </c>
      <c r="AO20" s="31">
        <f t="shared" si="97"/>
        <v>0.75659824046920821</v>
      </c>
      <c r="AP20" s="6">
        <f>[17]MP!K44</f>
        <v>563</v>
      </c>
      <c r="AQ20" s="22">
        <f>[18]MP!K45</f>
        <v>444</v>
      </c>
      <c r="AR20" s="22">
        <f>[19]MP!K45</f>
        <v>481</v>
      </c>
      <c r="AS20" s="22">
        <f>[20]MP!K45</f>
        <v>476</v>
      </c>
      <c r="AT20" s="22">
        <f>[21]MP!K45</f>
        <v>350</v>
      </c>
      <c r="AU20" s="22">
        <f>[22]MP!K45</f>
        <v>334</v>
      </c>
      <c r="BB20" s="22">
        <f t="shared" si="88"/>
        <v>481</v>
      </c>
      <c r="BC20" s="22">
        <f t="shared" si="89"/>
        <v>334</v>
      </c>
      <c r="BF20" s="22">
        <f t="shared" si="90"/>
        <v>334</v>
      </c>
      <c r="BG20" s="122">
        <f t="shared" si="91"/>
        <v>1.5175202156334231</v>
      </c>
      <c r="BH20" s="111">
        <f t="shared" si="91"/>
        <v>1.1472868217054264</v>
      </c>
      <c r="BI20" s="111">
        <f t="shared" si="80"/>
        <v>1.0041753653444676</v>
      </c>
      <c r="BJ20" s="111">
        <f t="shared" si="80"/>
        <v>0.97142857142857142</v>
      </c>
      <c r="BK20" s="111">
        <f t="shared" si="81"/>
        <v>0.85574572127139359</v>
      </c>
      <c r="BL20" s="111">
        <f t="shared" si="82"/>
        <v>1.403361344537815</v>
      </c>
      <c r="BS20" s="111">
        <f t="shared" si="92"/>
        <v>1.0041753653444676</v>
      </c>
      <c r="BT20" s="111">
        <f t="shared" si="93"/>
        <v>1.403361344537815</v>
      </c>
      <c r="BW20" s="111">
        <f t="shared" si="83"/>
        <v>1.403361344537815</v>
      </c>
    </row>
    <row r="21" spans="1:75" x14ac:dyDescent="0.25">
      <c r="A21" s="20" t="str">
        <f t="shared" si="84"/>
        <v># Manpower_by_rookie_mdrt:7-12mth</v>
      </c>
      <c r="B21" t="s">
        <v>1</v>
      </c>
      <c r="C21" s="6">
        <v>198</v>
      </c>
      <c r="D21">
        <v>253</v>
      </c>
      <c r="E21">
        <v>299</v>
      </c>
      <c r="F21">
        <v>341</v>
      </c>
      <c r="G21">
        <v>320</v>
      </c>
      <c r="H21">
        <v>295</v>
      </c>
      <c r="I21">
        <v>306</v>
      </c>
      <c r="J21">
        <v>308</v>
      </c>
      <c r="K21">
        <v>269</v>
      </c>
      <c r="L21">
        <v>339</v>
      </c>
      <c r="M21">
        <v>411</v>
      </c>
      <c r="N21">
        <v>413</v>
      </c>
      <c r="O21">
        <v>432</v>
      </c>
      <c r="P21">
        <v>480</v>
      </c>
      <c r="Q21">
        <v>504</v>
      </c>
      <c r="R21">
        <v>517</v>
      </c>
      <c r="S21">
        <v>466</v>
      </c>
      <c r="T21">
        <v>509</v>
      </c>
      <c r="U21">
        <v>512</v>
      </c>
      <c r="V21">
        <v>471</v>
      </c>
      <c r="W21">
        <v>417</v>
      </c>
      <c r="X21">
        <f>[15]MP!AD19</f>
        <v>496</v>
      </c>
      <c r="Y21">
        <f>[24]MP!K45</f>
        <v>551</v>
      </c>
      <c r="Z21">
        <f>[16]MP!K45</f>
        <v>533</v>
      </c>
      <c r="AA21">
        <f>INDEX($O21:$Z21,'Full Agency'!$A$2)</f>
        <v>509</v>
      </c>
      <c r="AB21">
        <f t="shared" si="94"/>
        <v>504</v>
      </c>
      <c r="AC21">
        <f t="shared" si="95"/>
        <v>509</v>
      </c>
      <c r="AD21">
        <f t="shared" si="96"/>
        <v>417</v>
      </c>
      <c r="AE21" s="22">
        <f t="shared" si="85"/>
        <v>551</v>
      </c>
      <c r="AF21" s="22">
        <f t="shared" si="86"/>
        <v>295</v>
      </c>
      <c r="AG21" s="22">
        <f t="shared" si="74"/>
        <v>299</v>
      </c>
      <c r="AH21" s="22">
        <f t="shared" si="75"/>
        <v>295</v>
      </c>
      <c r="AI21" s="22">
        <f>K21</f>
        <v>269</v>
      </c>
      <c r="AJ21" s="22">
        <f t="shared" si="77"/>
        <v>413</v>
      </c>
      <c r="AK21" s="31">
        <f t="shared" si="87"/>
        <v>0.72542372881355943</v>
      </c>
      <c r="AL21" s="31">
        <f t="shared" si="78"/>
        <v>0.68561872909698995</v>
      </c>
      <c r="AM21" s="31">
        <f t="shared" si="78"/>
        <v>0.72542372881355943</v>
      </c>
      <c r="AN21" s="31">
        <f t="shared" si="78"/>
        <v>0.55018587360594795</v>
      </c>
      <c r="AO21" s="31">
        <f t="shared" si="97"/>
        <v>0.33414043583535102</v>
      </c>
      <c r="AP21" s="6">
        <f>[17]MP!K45</f>
        <v>609</v>
      </c>
      <c r="AQ21" s="22">
        <f>[18]MP!K46</f>
        <v>327</v>
      </c>
      <c r="AR21" s="22">
        <f>[19]MP!K46</f>
        <v>310</v>
      </c>
      <c r="AS21" s="22">
        <f>[20]MP!K46</f>
        <v>267</v>
      </c>
      <c r="AT21" s="22">
        <f>[21]MP!K46</f>
        <v>337</v>
      </c>
      <c r="AU21" s="22">
        <f>[22]MP!K46</f>
        <v>415</v>
      </c>
      <c r="BB21" s="22">
        <f t="shared" si="88"/>
        <v>310</v>
      </c>
      <c r="BC21" s="22">
        <f t="shared" si="89"/>
        <v>415</v>
      </c>
      <c r="BF21" s="22">
        <f t="shared" si="90"/>
        <v>415</v>
      </c>
      <c r="BG21" s="122">
        <f t="shared" si="91"/>
        <v>1.4097222222222223</v>
      </c>
      <c r="BH21" s="111">
        <f t="shared" si="91"/>
        <v>0.68125000000000002</v>
      </c>
      <c r="BI21" s="111">
        <f t="shared" si="80"/>
        <v>0.61507936507936511</v>
      </c>
      <c r="BJ21" s="111">
        <f t="shared" si="80"/>
        <v>0.51644100580270791</v>
      </c>
      <c r="BK21" s="111">
        <f t="shared" si="81"/>
        <v>0.72317596566523601</v>
      </c>
      <c r="BL21" s="111">
        <f t="shared" si="82"/>
        <v>0.81532416502946958</v>
      </c>
      <c r="BS21" s="111">
        <f t="shared" si="92"/>
        <v>0.61507936507936511</v>
      </c>
      <c r="BT21" s="111">
        <f t="shared" si="93"/>
        <v>0.81532416502946958</v>
      </c>
      <c r="BW21" s="111">
        <f t="shared" si="83"/>
        <v>0.81532416502946958</v>
      </c>
    </row>
    <row r="22" spans="1:75" x14ac:dyDescent="0.25">
      <c r="A22" s="20" t="str">
        <f t="shared" si="84"/>
        <v># Manpower_by_rookie_mdrt:13+mth</v>
      </c>
      <c r="B22" t="s">
        <v>2</v>
      </c>
      <c r="C22" s="6">
        <v>86</v>
      </c>
      <c r="D22">
        <v>90</v>
      </c>
      <c r="E22">
        <v>88</v>
      </c>
      <c r="F22">
        <v>88</v>
      </c>
      <c r="G22">
        <v>93</v>
      </c>
      <c r="H22">
        <v>115</v>
      </c>
      <c r="I22">
        <v>128</v>
      </c>
      <c r="J22">
        <v>146</v>
      </c>
      <c r="K22">
        <v>164</v>
      </c>
      <c r="L22">
        <v>183</v>
      </c>
      <c r="M22">
        <v>194</v>
      </c>
      <c r="N22">
        <v>217</v>
      </c>
      <c r="O22">
        <v>273</v>
      </c>
      <c r="P22">
        <v>315</v>
      </c>
      <c r="Q22">
        <v>319</v>
      </c>
      <c r="R22">
        <v>367</v>
      </c>
      <c r="S22">
        <v>439</v>
      </c>
      <c r="T22">
        <v>449</v>
      </c>
      <c r="U22">
        <v>482</v>
      </c>
      <c r="V22">
        <v>516</v>
      </c>
      <c r="W22">
        <v>541</v>
      </c>
      <c r="X22">
        <f>[15]MP!AD20</f>
        <v>582</v>
      </c>
      <c r="Y22">
        <f>[24]MP!K46</f>
        <v>597</v>
      </c>
      <c r="Z22">
        <f>[16]MP!K46</f>
        <v>649</v>
      </c>
      <c r="AA22">
        <f>INDEX($O22:$Z22,'Full Agency'!$A$2)</f>
        <v>449</v>
      </c>
      <c r="AB22">
        <f t="shared" si="94"/>
        <v>319</v>
      </c>
      <c r="AC22">
        <f t="shared" si="95"/>
        <v>449</v>
      </c>
      <c r="AD22">
        <f t="shared" si="96"/>
        <v>541</v>
      </c>
      <c r="AE22" s="22">
        <f t="shared" si="85"/>
        <v>597</v>
      </c>
      <c r="AF22" s="22">
        <f t="shared" si="86"/>
        <v>115</v>
      </c>
      <c r="AG22" s="22">
        <f t="shared" si="74"/>
        <v>88</v>
      </c>
      <c r="AH22" s="22">
        <f t="shared" si="75"/>
        <v>115</v>
      </c>
      <c r="AI22" s="22">
        <f t="shared" si="76"/>
        <v>164</v>
      </c>
      <c r="AJ22" s="22">
        <f t="shared" si="77"/>
        <v>217</v>
      </c>
      <c r="AK22" s="31">
        <f t="shared" si="87"/>
        <v>2.9043478260869566</v>
      </c>
      <c r="AL22" s="31">
        <f t="shared" si="78"/>
        <v>2.625</v>
      </c>
      <c r="AM22" s="31">
        <f t="shared" si="78"/>
        <v>2.9043478260869566</v>
      </c>
      <c r="AN22" s="31">
        <f t="shared" si="78"/>
        <v>2.2987804878048781</v>
      </c>
      <c r="AO22" s="31">
        <f t="shared" si="97"/>
        <v>1.7511520737327189</v>
      </c>
      <c r="AP22" s="6">
        <f>[17]MP!K46</f>
        <v>725</v>
      </c>
      <c r="AQ22" s="22">
        <f>[18]MP!K47</f>
        <v>380</v>
      </c>
      <c r="AR22" s="22">
        <f>[19]MP!K47</f>
        <v>362</v>
      </c>
      <c r="AS22" s="22">
        <f>[20]MP!K47</f>
        <v>342</v>
      </c>
      <c r="AT22" s="22">
        <f>[21]MP!K47</f>
        <v>339</v>
      </c>
      <c r="AU22" s="22">
        <f>[22]MP!K47</f>
        <v>342</v>
      </c>
      <c r="BB22" s="22">
        <f t="shared" si="88"/>
        <v>362</v>
      </c>
      <c r="BC22" s="22">
        <f t="shared" si="89"/>
        <v>342</v>
      </c>
      <c r="BF22" s="22">
        <f t="shared" si="90"/>
        <v>342</v>
      </c>
      <c r="BG22" s="122">
        <f t="shared" si="91"/>
        <v>2.6556776556776556</v>
      </c>
      <c r="BH22" s="111">
        <f t="shared" si="91"/>
        <v>1.2063492063492063</v>
      </c>
      <c r="BI22" s="111">
        <f t="shared" si="80"/>
        <v>1.134796238244514</v>
      </c>
      <c r="BJ22" s="111">
        <f t="shared" si="80"/>
        <v>0.93188010899182561</v>
      </c>
      <c r="BK22" s="111">
        <f t="shared" si="81"/>
        <v>0.77220956719817768</v>
      </c>
      <c r="BL22" s="111">
        <f t="shared" si="82"/>
        <v>0.76169265033407574</v>
      </c>
      <c r="BS22" s="111">
        <f t="shared" si="92"/>
        <v>1.134796238244514</v>
      </c>
      <c r="BT22" s="111">
        <f t="shared" si="93"/>
        <v>0.76169265033407574</v>
      </c>
      <c r="BW22" s="111">
        <f t="shared" si="83"/>
        <v>0.76169265033407574</v>
      </c>
    </row>
    <row r="23" spans="1:75" x14ac:dyDescent="0.25">
      <c r="A23" s="20" t="str">
        <f t="shared" si="84"/>
        <v># Manpower_by_rookie_mdrt:SA</v>
      </c>
      <c r="B23" s="135" t="s">
        <v>136</v>
      </c>
      <c r="C23" s="6"/>
      <c r="AA23"/>
      <c r="AB23"/>
      <c r="AC23"/>
      <c r="AD23"/>
      <c r="AE23" s="22"/>
      <c r="AF23" s="22"/>
      <c r="AG23" s="22"/>
      <c r="AH23" s="22"/>
      <c r="AI23" s="22"/>
      <c r="AJ23" s="22"/>
      <c r="AK23" s="31"/>
      <c r="AL23" s="31"/>
      <c r="AM23" s="31"/>
      <c r="AN23" s="31"/>
      <c r="AO23" s="31"/>
      <c r="AP23" s="6"/>
      <c r="AQ23" s="22">
        <f>[18]MP!K48</f>
        <v>799</v>
      </c>
      <c r="AR23" s="22">
        <f>[19]MP!K48</f>
        <v>902</v>
      </c>
      <c r="AS23" s="22">
        <f>[20]MP!K48</f>
        <v>1130</v>
      </c>
      <c r="AT23" s="22">
        <f>[21]MP!K48</f>
        <v>1301</v>
      </c>
      <c r="AU23" s="22">
        <f>[22]MP!K48</f>
        <v>1550</v>
      </c>
      <c r="BB23" s="22">
        <f t="shared" si="88"/>
        <v>902</v>
      </c>
      <c r="BC23" s="22">
        <f t="shared" si="89"/>
        <v>1550</v>
      </c>
      <c r="BF23" s="22">
        <f t="shared" si="90"/>
        <v>1550</v>
      </c>
      <c r="BG23" s="122"/>
      <c r="BH23" s="111"/>
      <c r="BI23" s="111"/>
      <c r="BJ23" s="111"/>
      <c r="BK23" s="111"/>
      <c r="BL23" s="111"/>
      <c r="BS23" s="111"/>
      <c r="BT23" s="111"/>
      <c r="BW23" s="111"/>
    </row>
    <row r="24" spans="1:75" s="17" customFormat="1" x14ac:dyDescent="0.25">
      <c r="A24" s="20" t="str">
        <f t="shared" si="84"/>
        <v># Manpower_by_rookie_mdrt:Total (excl. SA)</v>
      </c>
      <c r="B24" s="1" t="s">
        <v>137</v>
      </c>
      <c r="C24" s="7">
        <f>SUM(C16:C22)</f>
        <v>1354</v>
      </c>
      <c r="D24" s="7">
        <f t="shared" ref="D24:Z24" si="98">SUM(D16:D22)</f>
        <v>1383</v>
      </c>
      <c r="E24" s="7">
        <f t="shared" si="98"/>
        <v>1474</v>
      </c>
      <c r="F24" s="7">
        <f t="shared" si="98"/>
        <v>1630</v>
      </c>
      <c r="G24" s="7">
        <f t="shared" si="98"/>
        <v>1587</v>
      </c>
      <c r="H24" s="7">
        <f t="shared" si="98"/>
        <v>1616</v>
      </c>
      <c r="I24" s="7">
        <f t="shared" si="98"/>
        <v>1642</v>
      </c>
      <c r="J24" s="7">
        <f t="shared" si="98"/>
        <v>1743</v>
      </c>
      <c r="K24" s="7">
        <f t="shared" si="98"/>
        <v>1729</v>
      </c>
      <c r="L24" s="7">
        <f t="shared" si="98"/>
        <v>1798</v>
      </c>
      <c r="M24" s="7">
        <f t="shared" si="98"/>
        <v>1892</v>
      </c>
      <c r="N24" s="7">
        <f t="shared" si="98"/>
        <v>1925</v>
      </c>
      <c r="O24" s="7">
        <f t="shared" si="98"/>
        <v>1937</v>
      </c>
      <c r="P24" s="7">
        <f t="shared" si="98"/>
        <v>1937</v>
      </c>
      <c r="Q24" s="7">
        <f t="shared" si="98"/>
        <v>2067</v>
      </c>
      <c r="R24" s="7">
        <f t="shared" si="98"/>
        <v>2120</v>
      </c>
      <c r="S24" s="7">
        <f t="shared" si="98"/>
        <v>2197</v>
      </c>
      <c r="T24" s="7">
        <f t="shared" si="98"/>
        <v>2293</v>
      </c>
      <c r="U24" s="7">
        <f t="shared" si="98"/>
        <v>2378</v>
      </c>
      <c r="V24" s="7">
        <f t="shared" si="98"/>
        <v>2500</v>
      </c>
      <c r="W24" s="7">
        <f t="shared" si="98"/>
        <v>2624</v>
      </c>
      <c r="X24" s="7">
        <f t="shared" si="98"/>
        <v>2812</v>
      </c>
      <c r="Y24" s="7">
        <f t="shared" si="98"/>
        <v>3031</v>
      </c>
      <c r="Z24" s="7">
        <f t="shared" si="98"/>
        <v>3144</v>
      </c>
      <c r="AA24" s="7">
        <f>INDEX($O24:$Z24,'Full Agency'!$A$2)</f>
        <v>2293</v>
      </c>
      <c r="AB24" s="7">
        <f t="shared" si="94"/>
        <v>2067</v>
      </c>
      <c r="AC24" s="7">
        <f t="shared" si="95"/>
        <v>2293</v>
      </c>
      <c r="AD24" s="7">
        <f t="shared" si="96"/>
        <v>2624</v>
      </c>
      <c r="AE24" s="22">
        <f t="shared" si="85"/>
        <v>3031</v>
      </c>
      <c r="AF24" s="27">
        <f t="shared" si="86"/>
        <v>1616</v>
      </c>
      <c r="AG24" s="27">
        <f t="shared" si="74"/>
        <v>1474</v>
      </c>
      <c r="AH24" s="27">
        <f t="shared" si="75"/>
        <v>1616</v>
      </c>
      <c r="AI24" s="27">
        <f t="shared" si="76"/>
        <v>1729</v>
      </c>
      <c r="AJ24" s="27">
        <f t="shared" si="77"/>
        <v>1925</v>
      </c>
      <c r="AK24" s="32">
        <f t="shared" si="87"/>
        <v>0.41893564356435653</v>
      </c>
      <c r="AL24" s="32">
        <f t="shared" si="78"/>
        <v>0.40230664857530529</v>
      </c>
      <c r="AM24" s="32">
        <f t="shared" si="78"/>
        <v>0.41893564356435653</v>
      </c>
      <c r="AN24" s="31">
        <f t="shared" si="78"/>
        <v>0.51764025448235973</v>
      </c>
      <c r="AO24" s="31">
        <f t="shared" si="97"/>
        <v>0.57454545454545447</v>
      </c>
      <c r="AP24" s="7">
        <f t="shared" ref="AP24:AU24" si="99">SUM(AP16:AP22)</f>
        <v>3220</v>
      </c>
      <c r="AQ24" s="7">
        <f t="shared" si="99"/>
        <v>2564</v>
      </c>
      <c r="AR24" s="7">
        <f t="shared" si="99"/>
        <v>2534</v>
      </c>
      <c r="AS24" s="7">
        <f t="shared" si="99"/>
        <v>2327</v>
      </c>
      <c r="AT24" s="7">
        <f t="shared" si="99"/>
        <v>2436</v>
      </c>
      <c r="AU24" s="7">
        <f t="shared" si="99"/>
        <v>2491</v>
      </c>
      <c r="BB24" s="115">
        <f t="shared" si="88"/>
        <v>2534</v>
      </c>
      <c r="BC24" s="115">
        <f>INDEX(AS24:AU24,IF($B$2&lt;7,$B$2-3,3))</f>
        <v>2491</v>
      </c>
      <c r="BD24" s="37"/>
      <c r="BE24" s="37"/>
      <c r="BF24" s="115">
        <f t="shared" si="90"/>
        <v>2491</v>
      </c>
      <c r="BG24" s="123">
        <f t="shared" si="91"/>
        <v>1.6623644811564275</v>
      </c>
      <c r="BH24" s="118">
        <f t="shared" si="91"/>
        <v>1.3236964377903975</v>
      </c>
      <c r="BI24" s="118">
        <f t="shared" ref="BI24" si="100">AR24/Q24</f>
        <v>1.2259313014029996</v>
      </c>
      <c r="BJ24" s="118">
        <f t="shared" ref="BJ24" si="101">AS24/R24</f>
        <v>1.0976415094339622</v>
      </c>
      <c r="BK24" s="118">
        <f t="shared" ref="BK24" si="102">AT24/S24</f>
        <v>1.1087847064178424</v>
      </c>
      <c r="BL24" s="118">
        <f t="shared" ref="BL24" si="103">AU24/T24</f>
        <v>1.0863497601395551</v>
      </c>
      <c r="BM24" s="37"/>
      <c r="BN24" s="37"/>
      <c r="BO24" s="37"/>
      <c r="BP24" s="37"/>
      <c r="BQ24" s="37"/>
      <c r="BR24" s="37"/>
      <c r="BS24" s="118">
        <f t="shared" si="92"/>
        <v>1.2259313014029996</v>
      </c>
      <c r="BT24" s="111">
        <f t="shared" si="93"/>
        <v>1.0863497601395551</v>
      </c>
      <c r="BU24" s="37"/>
      <c r="BV24" s="37"/>
      <c r="BW24" s="118">
        <f t="shared" si="83"/>
        <v>1.0863497601395551</v>
      </c>
    </row>
    <row r="25" spans="1:75" x14ac:dyDescent="0.25">
      <c r="C25" s="1"/>
      <c r="BG25" s="124"/>
    </row>
    <row r="26" spans="1:75" x14ac:dyDescent="0.25">
      <c r="BG26" s="124"/>
    </row>
    <row r="27" spans="1:75" s="17" customFormat="1" x14ac:dyDescent="0.25">
      <c r="A27" s="19"/>
      <c r="B27" s="2" t="s">
        <v>10</v>
      </c>
      <c r="C27" s="3">
        <f t="shared" ref="C27:Z27" si="104">C3</f>
        <v>42005</v>
      </c>
      <c r="D27" s="3">
        <f t="shared" si="104"/>
        <v>42036</v>
      </c>
      <c r="E27" s="3">
        <f t="shared" si="104"/>
        <v>42064</v>
      </c>
      <c r="F27" s="3">
        <f t="shared" si="104"/>
        <v>42095</v>
      </c>
      <c r="G27" s="3">
        <f t="shared" si="104"/>
        <v>42125</v>
      </c>
      <c r="H27" s="3">
        <f t="shared" si="104"/>
        <v>42156</v>
      </c>
      <c r="I27" s="3">
        <f t="shared" si="104"/>
        <v>42186</v>
      </c>
      <c r="J27" s="3">
        <f t="shared" si="104"/>
        <v>42217</v>
      </c>
      <c r="K27" s="3">
        <f t="shared" si="104"/>
        <v>42248</v>
      </c>
      <c r="L27" s="3">
        <f t="shared" si="104"/>
        <v>42278</v>
      </c>
      <c r="M27" s="3">
        <f t="shared" si="104"/>
        <v>42309</v>
      </c>
      <c r="N27" s="3">
        <f t="shared" si="104"/>
        <v>42339</v>
      </c>
      <c r="O27" s="3">
        <f t="shared" si="104"/>
        <v>42370</v>
      </c>
      <c r="P27" s="3">
        <f t="shared" si="104"/>
        <v>42401</v>
      </c>
      <c r="Q27" s="3">
        <f t="shared" si="104"/>
        <v>42430</v>
      </c>
      <c r="R27" s="3">
        <f t="shared" si="104"/>
        <v>42461</v>
      </c>
      <c r="S27" s="3">
        <f t="shared" si="104"/>
        <v>42491</v>
      </c>
      <c r="T27" s="3">
        <f t="shared" si="104"/>
        <v>42522</v>
      </c>
      <c r="U27" s="3">
        <f t="shared" si="104"/>
        <v>42552</v>
      </c>
      <c r="V27" s="3">
        <f t="shared" si="104"/>
        <v>42583</v>
      </c>
      <c r="W27" s="3">
        <f t="shared" si="104"/>
        <v>42614</v>
      </c>
      <c r="X27" s="3">
        <f t="shared" si="104"/>
        <v>42644</v>
      </c>
      <c r="Y27" s="3">
        <f t="shared" si="104"/>
        <v>42675</v>
      </c>
      <c r="Z27" s="3">
        <f t="shared" si="104"/>
        <v>42705</v>
      </c>
      <c r="AA27" s="29" t="str">
        <f>$AA$3</f>
        <v>YTD 6/16</v>
      </c>
      <c r="AB27" s="29" t="s">
        <v>19</v>
      </c>
      <c r="AC27" s="29" t="s">
        <v>20</v>
      </c>
      <c r="AD27" s="29" t="s">
        <v>21</v>
      </c>
      <c r="AE27" s="29" t="s">
        <v>22</v>
      </c>
      <c r="AF27" s="26" t="str">
        <f t="shared" ref="AF27:AJ27" si="105">AF15</f>
        <v>YTD 6/15</v>
      </c>
      <c r="AG27" s="26" t="str">
        <f t="shared" si="105"/>
        <v>Q1 '15</v>
      </c>
      <c r="AH27" s="26" t="str">
        <f t="shared" si="105"/>
        <v>Q2 '15</v>
      </c>
      <c r="AI27" s="26" t="str">
        <f t="shared" si="105"/>
        <v>Q3 '15</v>
      </c>
      <c r="AJ27" s="26" t="str">
        <f t="shared" si="105"/>
        <v>Q4 '15</v>
      </c>
      <c r="AK27" s="30" t="s">
        <v>27</v>
      </c>
      <c r="AL27" s="30" t="s">
        <v>29</v>
      </c>
      <c r="AM27" s="30" t="s">
        <v>30</v>
      </c>
      <c r="AN27" s="30" t="s">
        <v>31</v>
      </c>
      <c r="AO27" s="30" t="s">
        <v>32</v>
      </c>
      <c r="AP27" s="108">
        <v>42736</v>
      </c>
      <c r="AQ27" s="108">
        <v>42767</v>
      </c>
      <c r="AR27" s="108">
        <v>42795</v>
      </c>
      <c r="AS27" s="108">
        <v>42826</v>
      </c>
      <c r="AT27" s="108">
        <v>42856</v>
      </c>
      <c r="AU27" s="108">
        <v>42887</v>
      </c>
      <c r="AV27" s="108">
        <v>42917</v>
      </c>
      <c r="AW27" s="108">
        <v>42948</v>
      </c>
      <c r="AX27" s="108">
        <v>42979</v>
      </c>
      <c r="AY27" s="108">
        <v>43009</v>
      </c>
      <c r="AZ27" s="108">
        <v>43040</v>
      </c>
      <c r="BA27" s="108">
        <v>43070</v>
      </c>
      <c r="BB27" s="29" t="s">
        <v>123</v>
      </c>
      <c r="BC27" s="29" t="s">
        <v>124</v>
      </c>
      <c r="BD27" s="29" t="s">
        <v>125</v>
      </c>
      <c r="BE27" s="29" t="s">
        <v>126</v>
      </c>
      <c r="BF27" s="29" t="str">
        <f>$BF$3</f>
        <v>YTD 6/17</v>
      </c>
      <c r="BG27" s="121">
        <v>42736</v>
      </c>
      <c r="BH27" s="108">
        <v>42767</v>
      </c>
      <c r="BI27" s="108">
        <v>42795</v>
      </c>
      <c r="BJ27" s="108">
        <v>42826</v>
      </c>
      <c r="BK27" s="108">
        <v>42856</v>
      </c>
      <c r="BL27" s="108">
        <v>42887</v>
      </c>
      <c r="BM27" s="108">
        <v>42917</v>
      </c>
      <c r="BN27" s="108">
        <v>42948</v>
      </c>
      <c r="BO27" s="108">
        <v>42979</v>
      </c>
      <c r="BP27" s="108">
        <v>43009</v>
      </c>
      <c r="BQ27" s="108">
        <v>43040</v>
      </c>
      <c r="BR27" s="108">
        <v>43070</v>
      </c>
      <c r="BS27" s="29" t="s">
        <v>127</v>
      </c>
      <c r="BT27" s="29" t="s">
        <v>128</v>
      </c>
      <c r="BU27" s="29" t="s">
        <v>96</v>
      </c>
      <c r="BV27" s="29" t="s">
        <v>129</v>
      </c>
      <c r="BW27" s="112" t="s">
        <v>130</v>
      </c>
    </row>
    <row r="28" spans="1:75" x14ac:dyDescent="0.25">
      <c r="A28" s="20" t="str">
        <f>$B$27&amp;"_by_rookie_mdrt:"&amp;B28</f>
        <v># Active_by_rookie_mdrt:MDRT</v>
      </c>
      <c r="B28" t="s">
        <v>4</v>
      </c>
      <c r="C28">
        <v>27</v>
      </c>
      <c r="D28">
        <v>25</v>
      </c>
      <c r="E28">
        <v>30</v>
      </c>
      <c r="F28">
        <v>42</v>
      </c>
      <c r="G28">
        <v>43</v>
      </c>
      <c r="H28">
        <v>41</v>
      </c>
      <c r="I28">
        <v>38</v>
      </c>
      <c r="J28">
        <v>34</v>
      </c>
      <c r="K28">
        <v>48</v>
      </c>
      <c r="L28">
        <v>42</v>
      </c>
      <c r="M28">
        <v>42</v>
      </c>
      <c r="N28">
        <v>42</v>
      </c>
      <c r="O28">
        <v>33</v>
      </c>
      <c r="P28">
        <v>33</v>
      </c>
      <c r="Q28">
        <v>47</v>
      </c>
      <c r="R28">
        <v>38</v>
      </c>
      <c r="S28">
        <v>37</v>
      </c>
      <c r="T28">
        <v>49</v>
      </c>
      <c r="U28">
        <v>31</v>
      </c>
      <c r="V28">
        <v>35</v>
      </c>
      <c r="W28">
        <v>38</v>
      </c>
      <c r="X28">
        <f>[15]Actv!AD16</f>
        <v>31</v>
      </c>
      <c r="Y28">
        <f>[24]Actv!AE16</f>
        <v>31</v>
      </c>
      <c r="Z28" s="6">
        <f>[16]Actv!M37</f>
        <v>38</v>
      </c>
      <c r="AA28" s="22">
        <f>SUM(O28:INDEX(O28:Z28,$B$2))</f>
        <v>237</v>
      </c>
      <c r="AB28" s="22">
        <f>SUM(O28:Q28)</f>
        <v>113</v>
      </c>
      <c r="AC28" s="22">
        <f>SUM(R28:T28)</f>
        <v>124</v>
      </c>
      <c r="AD28" s="22">
        <f>SUM(U28:W28)</f>
        <v>104</v>
      </c>
      <c r="AE28" s="22">
        <f>SUM(X28:Z28)</f>
        <v>100</v>
      </c>
      <c r="AF28" s="22">
        <f>SUM(C28                                                               : INDEX(C28:N28,$B$2))</f>
        <v>208</v>
      </c>
      <c r="AG28" s="22">
        <f t="shared" ref="AG28:AG34" si="106">SUM(C28:E28)</f>
        <v>82</v>
      </c>
      <c r="AH28" s="22">
        <f t="shared" ref="AH28:AH34" si="107">SUM(F28:H28)</f>
        <v>126</v>
      </c>
      <c r="AI28" s="22">
        <f t="shared" ref="AI28:AI34" si="108">SUM(I28:K28)</f>
        <v>120</v>
      </c>
      <c r="AJ28" s="22">
        <f t="shared" ref="AJ28:AJ34" si="109">SUM(L28:N28)</f>
        <v>126</v>
      </c>
      <c r="AK28" s="31">
        <f>AA28/AF28-1</f>
        <v>0.13942307692307687</v>
      </c>
      <c r="AL28" s="31">
        <f t="shared" ref="AL28:AN36" si="110">AB28/AG28-1</f>
        <v>0.37804878048780477</v>
      </c>
      <c r="AM28" s="31">
        <f t="shared" si="110"/>
        <v>-1.5873015873015928E-2</v>
      </c>
      <c r="AN28" s="31">
        <f t="shared" si="110"/>
        <v>-0.1333333333333333</v>
      </c>
      <c r="AO28" s="31">
        <f>AE28/SUM(L28:INDEX(L28:N28,MOD($B$2,3)))-1</f>
        <v>-0.20634920634920639</v>
      </c>
      <c r="AP28" s="22">
        <f>[17]Actv!M37</f>
        <v>55</v>
      </c>
      <c r="AQ28" s="22">
        <f>[18]Actv!M38</f>
        <v>65</v>
      </c>
      <c r="AR28" s="22">
        <f>[19]Actv!M38</f>
        <v>73</v>
      </c>
      <c r="AS28" s="22">
        <f>[20]Actv!M38</f>
        <v>64</v>
      </c>
      <c r="AT28" s="22">
        <f>[21]Actv!M38</f>
        <v>61</v>
      </c>
      <c r="AU28" s="22">
        <f>[22]Actv!M38</f>
        <v>64</v>
      </c>
      <c r="BB28" s="110">
        <f>SUM(AP28:INDEX(AP28:AR28,IF($B$2&lt;3,$B$2,3)))</f>
        <v>193</v>
      </c>
      <c r="BC28" s="110">
        <f>SUM(AS28:INDEX(AS28:AU28,IF($B$2&lt;7,$B$2-3,3)))</f>
        <v>189</v>
      </c>
      <c r="BD28" s="110">
        <f>SUM(AV28:INDEX(AV28:AX28,IF(AND($B$2&gt;6,$B$2&lt;10),$B$2-6,0)))</f>
        <v>0</v>
      </c>
      <c r="BE28" s="110">
        <f>SUM(AY28:INDEX(AY28:BA28,IF($B$2&gt;9,$B$2-9,0)))</f>
        <v>0</v>
      </c>
      <c r="BF28" s="110">
        <f>SUM($AP28:INDEX(AP28:BA28,$B$2))</f>
        <v>382</v>
      </c>
      <c r="BG28" s="122">
        <f t="shared" ref="BG28:BR37" si="111">AP28/O28</f>
        <v>1.6666666666666667</v>
      </c>
      <c r="BH28" s="111">
        <f t="shared" si="111"/>
        <v>1.9696969696969697</v>
      </c>
      <c r="BI28" s="111">
        <f t="shared" si="111"/>
        <v>1.553191489361702</v>
      </c>
      <c r="BJ28" s="111">
        <f t="shared" si="111"/>
        <v>1.6842105263157894</v>
      </c>
      <c r="BK28" s="111">
        <f t="shared" si="111"/>
        <v>1.6486486486486487</v>
      </c>
      <c r="BL28" s="111">
        <f t="shared" si="111"/>
        <v>1.3061224489795917</v>
      </c>
      <c r="BM28" s="111">
        <f t="shared" si="111"/>
        <v>0</v>
      </c>
      <c r="BN28" s="111">
        <f t="shared" si="111"/>
        <v>0</v>
      </c>
      <c r="BO28" s="111">
        <f t="shared" si="111"/>
        <v>0</v>
      </c>
      <c r="BP28" s="111">
        <f t="shared" si="111"/>
        <v>0</v>
      </c>
      <c r="BQ28" s="111">
        <f t="shared" si="111"/>
        <v>0</v>
      </c>
      <c r="BR28" s="111">
        <f t="shared" si="111"/>
        <v>0</v>
      </c>
      <c r="BS28" s="111">
        <f>BB28/SUM(O28:INDEX(O28:Q28,IF($B$2&lt;3,$B$2,3)))</f>
        <v>1.7079646017699115</v>
      </c>
      <c r="BT28" s="111">
        <f>BC28/SUM(R28:INDEX(R28:T28,IF($B$2&lt;7,$B$2-3,3)))</f>
        <v>1.5241935483870968</v>
      </c>
      <c r="BU28" s="111">
        <f t="shared" ref="BU28:BV36" si="112">BD28/AD28</f>
        <v>0</v>
      </c>
      <c r="BV28" s="111">
        <f t="shared" si="112"/>
        <v>0</v>
      </c>
      <c r="BW28" s="111">
        <f t="shared" ref="BW28:BW37" si="113">BF28/AA28</f>
        <v>1.6118143459915613</v>
      </c>
    </row>
    <row r="29" spans="1:75" x14ac:dyDescent="0.25">
      <c r="A29" s="20" t="str">
        <f t="shared" ref="A29:A36" si="114">$B$27&amp;"_by_rookie_mdrt:"&amp;B29</f>
        <v># Active_by_rookie_mdrt:Rookie in month</v>
      </c>
      <c r="B29" t="s">
        <v>5</v>
      </c>
      <c r="C29">
        <v>45</v>
      </c>
      <c r="D29">
        <v>20</v>
      </c>
      <c r="E29">
        <v>61</v>
      </c>
      <c r="F29">
        <v>76</v>
      </c>
      <c r="G29">
        <v>73</v>
      </c>
      <c r="H29">
        <v>107</v>
      </c>
      <c r="I29">
        <v>95</v>
      </c>
      <c r="J29">
        <v>76</v>
      </c>
      <c r="K29">
        <v>79</v>
      </c>
      <c r="L29">
        <v>71</v>
      </c>
      <c r="M29">
        <v>120</v>
      </c>
      <c r="N29">
        <v>115</v>
      </c>
      <c r="O29">
        <v>13</v>
      </c>
      <c r="P29">
        <v>23</v>
      </c>
      <c r="Q29">
        <v>114</v>
      </c>
      <c r="R29">
        <v>69</v>
      </c>
      <c r="S29">
        <v>74</v>
      </c>
      <c r="T29">
        <v>116</v>
      </c>
      <c r="U29">
        <v>79</v>
      </c>
      <c r="V29">
        <v>75</v>
      </c>
      <c r="W29">
        <v>127</v>
      </c>
      <c r="X29">
        <f>[15]Actv!AD17</f>
        <v>89</v>
      </c>
      <c r="Y29">
        <f>[24]Actv!AE17</f>
        <v>127</v>
      </c>
      <c r="Z29" s="6">
        <f>[16]Actv!M38</f>
        <v>174</v>
      </c>
      <c r="AA29" s="22">
        <f>SUM(O29:INDEX(O29:Z29,$B$2))</f>
        <v>409</v>
      </c>
      <c r="AB29" s="22">
        <f t="shared" ref="AB29:AB34" si="115">SUM(O29:Q29)</f>
        <v>150</v>
      </c>
      <c r="AC29" s="22">
        <f t="shared" ref="AC29:AC34" si="116">SUM(R29:T29)</f>
        <v>259</v>
      </c>
      <c r="AD29" s="22">
        <f t="shared" ref="AD29:AD34" si="117">SUM(U29:W29)</f>
        <v>281</v>
      </c>
      <c r="AE29" s="22">
        <f t="shared" ref="AE29:AE34" si="118">SUM(X29:Z29)</f>
        <v>390</v>
      </c>
      <c r="AF29" s="22">
        <f>SUM(C29                                                               : INDEX(C29:N29,$B$2))</f>
        <v>382</v>
      </c>
      <c r="AG29" s="22">
        <f t="shared" si="106"/>
        <v>126</v>
      </c>
      <c r="AH29" s="22">
        <f t="shared" si="107"/>
        <v>256</v>
      </c>
      <c r="AI29" s="22">
        <f t="shared" si="108"/>
        <v>250</v>
      </c>
      <c r="AJ29" s="22">
        <f t="shared" si="109"/>
        <v>306</v>
      </c>
      <c r="AK29" s="31">
        <f t="shared" ref="AK29:AK36" si="119">AA29/AF29-1</f>
        <v>7.0680628272251411E-2</v>
      </c>
      <c r="AL29" s="31">
        <f t="shared" si="110"/>
        <v>0.19047619047619047</v>
      </c>
      <c r="AM29" s="31">
        <f t="shared" si="110"/>
        <v>1.171875E-2</v>
      </c>
      <c r="AN29" s="31">
        <f t="shared" si="110"/>
        <v>0.12400000000000011</v>
      </c>
      <c r="AO29" s="31">
        <f>AE29/SUM(L29:INDEX(L29:N29,MOD($B$2,3)))-1</f>
        <v>0.27450980392156854</v>
      </c>
      <c r="AP29" s="22">
        <f>[17]Actv!M38</f>
        <v>47</v>
      </c>
      <c r="AQ29" s="22">
        <f>[18]Actv!M39</f>
        <v>122</v>
      </c>
      <c r="AR29" s="22">
        <f>[19]Actv!M39</f>
        <v>143</v>
      </c>
      <c r="AS29" s="22">
        <f>[20]Actv!M39</f>
        <v>143</v>
      </c>
      <c r="AT29" s="22">
        <f>[21]Actv!M39</f>
        <v>154</v>
      </c>
      <c r="AU29" s="22">
        <f>[22]Actv!M39</f>
        <v>208</v>
      </c>
      <c r="BB29" s="110">
        <f>SUM(AP29:INDEX(AP29:AR29,IF($B$2&lt;3,$B$2,3)))</f>
        <v>312</v>
      </c>
      <c r="BC29" s="110">
        <f>SUM(AS29:INDEX(AS29:AU29,IF($B$2&lt;7,$B$2-3,3)))</f>
        <v>505</v>
      </c>
      <c r="BD29" s="110">
        <f>SUM(AV29:INDEX(AV29:AX29,IF(AND($B$2&gt;6,$B$2&lt;10),$B$2-6,0)))</f>
        <v>0</v>
      </c>
      <c r="BE29" s="110">
        <f>SUM(AY29:INDEX(AY29:BA29,IF($B$2&gt;9,$B$2-9,0)))</f>
        <v>0</v>
      </c>
      <c r="BF29" s="110">
        <f>SUM($AP29:INDEX(AP29:BA29,$B$2))</f>
        <v>817</v>
      </c>
      <c r="BG29" s="122">
        <f t="shared" si="111"/>
        <v>3.6153846153846154</v>
      </c>
      <c r="BH29" s="111">
        <f t="shared" si="111"/>
        <v>5.3043478260869561</v>
      </c>
      <c r="BI29" s="111">
        <f t="shared" si="111"/>
        <v>1.2543859649122806</v>
      </c>
      <c r="BJ29" s="111">
        <f t="shared" si="111"/>
        <v>2.0724637681159419</v>
      </c>
      <c r="BK29" s="111">
        <f t="shared" si="111"/>
        <v>2.0810810810810811</v>
      </c>
      <c r="BL29" s="111">
        <f t="shared" si="111"/>
        <v>1.7931034482758621</v>
      </c>
      <c r="BM29" s="111">
        <f t="shared" si="111"/>
        <v>0</v>
      </c>
      <c r="BN29" s="111">
        <f t="shared" si="111"/>
        <v>0</v>
      </c>
      <c r="BO29" s="111">
        <f t="shared" si="111"/>
        <v>0</v>
      </c>
      <c r="BP29" s="111">
        <f t="shared" si="111"/>
        <v>0</v>
      </c>
      <c r="BQ29" s="111">
        <f t="shared" si="111"/>
        <v>0</v>
      </c>
      <c r="BR29" s="111">
        <f t="shared" si="111"/>
        <v>0</v>
      </c>
      <c r="BS29" s="111">
        <f>BB29/SUM(O29:INDEX(O29:Q29,IF($B$2&lt;3,$B$2,3)))</f>
        <v>2.08</v>
      </c>
      <c r="BT29" s="111">
        <f>BC29/SUM(R29:INDEX(R29:T29,IF($B$2&lt;7,$B$2-3,3)))</f>
        <v>1.9498069498069499</v>
      </c>
      <c r="BU29" s="111">
        <f t="shared" si="112"/>
        <v>0</v>
      </c>
      <c r="BV29" s="111">
        <f t="shared" si="112"/>
        <v>0</v>
      </c>
      <c r="BW29" s="111">
        <f t="shared" si="113"/>
        <v>1.9975550122249388</v>
      </c>
    </row>
    <row r="30" spans="1:75" x14ac:dyDescent="0.25">
      <c r="A30" s="20" t="str">
        <f t="shared" si="114"/>
        <v># Active_by_rookie_mdrt:Rookie last month</v>
      </c>
      <c r="B30" t="s">
        <v>6</v>
      </c>
      <c r="C30">
        <v>60</v>
      </c>
      <c r="D30">
        <v>42</v>
      </c>
      <c r="E30">
        <v>21</v>
      </c>
      <c r="F30">
        <v>72</v>
      </c>
      <c r="G30">
        <v>80</v>
      </c>
      <c r="H30">
        <v>71</v>
      </c>
      <c r="I30">
        <v>79</v>
      </c>
      <c r="J30">
        <v>49</v>
      </c>
      <c r="K30">
        <v>63</v>
      </c>
      <c r="L30">
        <v>63</v>
      </c>
      <c r="M30">
        <v>48</v>
      </c>
      <c r="N30">
        <v>125</v>
      </c>
      <c r="O30">
        <v>37</v>
      </c>
      <c r="P30">
        <v>14</v>
      </c>
      <c r="Q30">
        <v>24</v>
      </c>
      <c r="R30">
        <v>87</v>
      </c>
      <c r="S30">
        <v>59</v>
      </c>
      <c r="T30">
        <v>68</v>
      </c>
      <c r="U30">
        <v>85</v>
      </c>
      <c r="V30">
        <v>70</v>
      </c>
      <c r="W30">
        <v>71</v>
      </c>
      <c r="X30">
        <f>[15]Actv!AD18</f>
        <v>99</v>
      </c>
      <c r="Y30">
        <f>[24]Actv!AE18</f>
        <v>106</v>
      </c>
      <c r="Z30" s="6">
        <f>[16]Actv!M39</f>
        <v>106</v>
      </c>
      <c r="AA30" s="22">
        <f>SUM(O30:INDEX(O30:Z30,$B$2))</f>
        <v>289</v>
      </c>
      <c r="AB30" s="22">
        <f t="shared" si="115"/>
        <v>75</v>
      </c>
      <c r="AC30" s="22">
        <f t="shared" si="116"/>
        <v>214</v>
      </c>
      <c r="AD30" s="22">
        <f t="shared" si="117"/>
        <v>226</v>
      </c>
      <c r="AE30" s="22">
        <f t="shared" si="118"/>
        <v>311</v>
      </c>
      <c r="AF30" s="22">
        <f>SUM(C30                                                               : INDEX(C30:N30,$B$2))</f>
        <v>346</v>
      </c>
      <c r="AG30" s="22">
        <f t="shared" si="106"/>
        <v>123</v>
      </c>
      <c r="AH30" s="22">
        <f t="shared" si="107"/>
        <v>223</v>
      </c>
      <c r="AI30" s="22">
        <f t="shared" si="108"/>
        <v>191</v>
      </c>
      <c r="AJ30" s="22">
        <f t="shared" si="109"/>
        <v>236</v>
      </c>
      <c r="AK30" s="31">
        <f t="shared" si="119"/>
        <v>-0.16473988439306353</v>
      </c>
      <c r="AL30" s="31">
        <f t="shared" si="110"/>
        <v>-0.3902439024390244</v>
      </c>
      <c r="AM30" s="31">
        <f t="shared" si="110"/>
        <v>-4.035874439461884E-2</v>
      </c>
      <c r="AN30" s="31">
        <f t="shared" si="110"/>
        <v>0.18324607329842935</v>
      </c>
      <c r="AO30" s="31">
        <f>AE30/SUM(L30:INDEX(L30:N30,MOD($B$2,3)))-1</f>
        <v>0.31779661016949157</v>
      </c>
      <c r="AP30" s="22">
        <f>[17]Actv!M39</f>
        <v>55</v>
      </c>
      <c r="AQ30" s="22">
        <f>[18]Actv!M40</f>
        <v>46</v>
      </c>
      <c r="AR30" s="22">
        <f>[19]Actv!M40</f>
        <v>95</v>
      </c>
      <c r="AS30" s="22">
        <f>[20]Actv!M40</f>
        <v>84</v>
      </c>
      <c r="AT30" s="22">
        <f>[21]Actv!M40</f>
        <v>76</v>
      </c>
      <c r="AU30" s="22">
        <f>[22]Actv!M40</f>
        <v>88</v>
      </c>
      <c r="BB30" s="110">
        <f>SUM(AP30:INDEX(AP30:AR30,IF($B$2&lt;3,$B$2,3)))</f>
        <v>196</v>
      </c>
      <c r="BC30" s="110">
        <f>SUM(AS30:INDEX(AS30:AU30,IF($B$2&lt;7,$B$2-3,3)))</f>
        <v>248</v>
      </c>
      <c r="BD30" s="110">
        <f>SUM(AV30:INDEX(AV30:AX30,IF(AND($B$2&gt;6,$B$2&lt;10),$B$2-6,0)))</f>
        <v>0</v>
      </c>
      <c r="BE30" s="110">
        <f>SUM(AY30:INDEX(AY30:BA30,IF($B$2&gt;9,$B$2-9,0)))</f>
        <v>0</v>
      </c>
      <c r="BF30" s="110">
        <f>SUM($AP30:INDEX(AP30:BA30,$B$2))</f>
        <v>444</v>
      </c>
      <c r="BG30" s="122">
        <f t="shared" si="111"/>
        <v>1.4864864864864864</v>
      </c>
      <c r="BH30" s="111">
        <f t="shared" si="111"/>
        <v>3.2857142857142856</v>
      </c>
      <c r="BI30" s="111">
        <f t="shared" si="111"/>
        <v>3.9583333333333335</v>
      </c>
      <c r="BJ30" s="111">
        <f t="shared" si="111"/>
        <v>0.96551724137931039</v>
      </c>
      <c r="BK30" s="111">
        <f t="shared" si="111"/>
        <v>1.2881355932203389</v>
      </c>
      <c r="BL30" s="111">
        <f t="shared" si="111"/>
        <v>1.2941176470588236</v>
      </c>
      <c r="BM30" s="111">
        <f t="shared" si="111"/>
        <v>0</v>
      </c>
      <c r="BN30" s="111">
        <f t="shared" si="111"/>
        <v>0</v>
      </c>
      <c r="BO30" s="111">
        <f t="shared" si="111"/>
        <v>0</v>
      </c>
      <c r="BP30" s="111">
        <f t="shared" si="111"/>
        <v>0</v>
      </c>
      <c r="BQ30" s="111">
        <f t="shared" si="111"/>
        <v>0</v>
      </c>
      <c r="BR30" s="111">
        <f t="shared" si="111"/>
        <v>0</v>
      </c>
      <c r="BS30" s="111">
        <f>BB30/SUM(O30:INDEX(O30:Q30,IF($B$2&lt;3,$B$2,3)))</f>
        <v>2.6133333333333333</v>
      </c>
      <c r="BT30" s="111">
        <f>BC30/SUM(R30:INDEX(R30:T30,IF($B$2&lt;7,$B$2-3,3)))</f>
        <v>1.1588785046728971</v>
      </c>
      <c r="BU30" s="111">
        <f t="shared" si="112"/>
        <v>0</v>
      </c>
      <c r="BV30" s="111">
        <f t="shared" si="112"/>
        <v>0</v>
      </c>
      <c r="BW30" s="111">
        <f t="shared" si="113"/>
        <v>1.5363321799307958</v>
      </c>
    </row>
    <row r="31" spans="1:75" x14ac:dyDescent="0.25">
      <c r="A31" s="20" t="str">
        <f t="shared" si="114"/>
        <v># Active_by_rookie_mdrt:2-3 months</v>
      </c>
      <c r="B31" t="s">
        <v>7</v>
      </c>
      <c r="C31">
        <v>60</v>
      </c>
      <c r="D31">
        <v>62</v>
      </c>
      <c r="E31">
        <v>92</v>
      </c>
      <c r="F31">
        <v>52</v>
      </c>
      <c r="G31">
        <v>72</v>
      </c>
      <c r="H31">
        <v>138</v>
      </c>
      <c r="I31">
        <v>123</v>
      </c>
      <c r="J31">
        <v>74</v>
      </c>
      <c r="K31">
        <v>110</v>
      </c>
      <c r="L31">
        <v>76</v>
      </c>
      <c r="M31">
        <v>107</v>
      </c>
      <c r="N31">
        <v>121</v>
      </c>
      <c r="O31">
        <v>50</v>
      </c>
      <c r="P31">
        <v>56</v>
      </c>
      <c r="Q31">
        <v>54</v>
      </c>
      <c r="R31">
        <v>25</v>
      </c>
      <c r="S31">
        <v>80</v>
      </c>
      <c r="T31">
        <v>99</v>
      </c>
      <c r="U31">
        <v>73</v>
      </c>
      <c r="V31">
        <v>76</v>
      </c>
      <c r="W31">
        <v>72</v>
      </c>
      <c r="X31">
        <f>[15]Actv!AD19</f>
        <v>64</v>
      </c>
      <c r="Y31">
        <f>[24]Actv!AE19</f>
        <v>107</v>
      </c>
      <c r="Z31" s="6">
        <f>[16]Actv!M40</f>
        <v>166</v>
      </c>
      <c r="AA31" s="22">
        <f>SUM(O31:INDEX(O31:Z31,$B$2))</f>
        <v>364</v>
      </c>
      <c r="AB31" s="22">
        <f t="shared" si="115"/>
        <v>160</v>
      </c>
      <c r="AC31" s="22">
        <f t="shared" si="116"/>
        <v>204</v>
      </c>
      <c r="AD31" s="22">
        <f t="shared" si="117"/>
        <v>221</v>
      </c>
      <c r="AE31" s="22">
        <f t="shared" si="118"/>
        <v>337</v>
      </c>
      <c r="AF31" s="22">
        <f>SUM(C31                                                               : INDEX(C31:N31,$B$2))</f>
        <v>476</v>
      </c>
      <c r="AG31" s="22">
        <f t="shared" si="106"/>
        <v>214</v>
      </c>
      <c r="AH31" s="22">
        <f t="shared" si="107"/>
        <v>262</v>
      </c>
      <c r="AI31" s="22">
        <f t="shared" si="108"/>
        <v>307</v>
      </c>
      <c r="AJ31" s="22">
        <f t="shared" si="109"/>
        <v>304</v>
      </c>
      <c r="AK31" s="31">
        <f t="shared" si="119"/>
        <v>-0.23529411764705888</v>
      </c>
      <c r="AL31" s="31">
        <f t="shared" si="110"/>
        <v>-0.25233644859813087</v>
      </c>
      <c r="AM31" s="31">
        <f t="shared" si="110"/>
        <v>-0.22137404580152675</v>
      </c>
      <c r="AN31" s="31">
        <f t="shared" si="110"/>
        <v>-0.28013029315960913</v>
      </c>
      <c r="AO31" s="31">
        <f>AE31/SUM(L31:INDEX(L31:N31,MOD($B$2,3)))-1</f>
        <v>0.10855263157894735</v>
      </c>
      <c r="AP31" s="22">
        <f>[17]Actv!M40</f>
        <v>84</v>
      </c>
      <c r="AQ31" s="22">
        <f>[18]Actv!M41</f>
        <v>124</v>
      </c>
      <c r="AR31" s="22">
        <f>[19]Actv!M41</f>
        <v>87</v>
      </c>
      <c r="AS31" s="22">
        <f>[20]Actv!M41</f>
        <v>75</v>
      </c>
      <c r="AT31" s="22">
        <f>[21]Actv!M41</f>
        <v>97</v>
      </c>
      <c r="AU31" s="22">
        <f>[22]Actv!M41</f>
        <v>94</v>
      </c>
      <c r="BB31" s="110">
        <f>SUM(AP31:INDEX(AP31:AR31,IF($B$2&lt;3,$B$2,3)))</f>
        <v>295</v>
      </c>
      <c r="BC31" s="110">
        <f>SUM(AS31:INDEX(AS31:AU31,IF($B$2&lt;7,$B$2-3,3)))</f>
        <v>266</v>
      </c>
      <c r="BD31" s="110">
        <f>SUM(AV31:INDEX(AV31:AX31,IF(AND($B$2&gt;6,$B$2&lt;10),$B$2-6,0)))</f>
        <v>0</v>
      </c>
      <c r="BE31" s="110">
        <f>SUM(AY31:INDEX(AY31:BA31,IF($B$2&gt;9,$B$2-9,0)))</f>
        <v>0</v>
      </c>
      <c r="BF31" s="110">
        <f>SUM($AP31:INDEX(AP31:BA31,$B$2))</f>
        <v>561</v>
      </c>
      <c r="BG31" s="122">
        <f t="shared" si="111"/>
        <v>1.68</v>
      </c>
      <c r="BH31" s="111">
        <f t="shared" si="111"/>
        <v>2.2142857142857144</v>
      </c>
      <c r="BI31" s="111">
        <f t="shared" si="111"/>
        <v>1.6111111111111112</v>
      </c>
      <c r="BJ31" s="111">
        <f t="shared" si="111"/>
        <v>3</v>
      </c>
      <c r="BK31" s="111">
        <f t="shared" si="111"/>
        <v>1.2124999999999999</v>
      </c>
      <c r="BL31" s="111">
        <f t="shared" si="111"/>
        <v>0.9494949494949495</v>
      </c>
      <c r="BM31" s="111">
        <f t="shared" si="111"/>
        <v>0</v>
      </c>
      <c r="BN31" s="111">
        <f t="shared" si="111"/>
        <v>0</v>
      </c>
      <c r="BO31" s="111">
        <f t="shared" si="111"/>
        <v>0</v>
      </c>
      <c r="BP31" s="111">
        <f t="shared" si="111"/>
        <v>0</v>
      </c>
      <c r="BQ31" s="111">
        <f t="shared" si="111"/>
        <v>0</v>
      </c>
      <c r="BR31" s="111">
        <f t="shared" si="111"/>
        <v>0</v>
      </c>
      <c r="BS31" s="111">
        <f>BB31/SUM(O31:INDEX(O31:Q31,IF($B$2&lt;3,$B$2,3)))</f>
        <v>1.84375</v>
      </c>
      <c r="BT31" s="111">
        <f>BC31/SUM(R31:INDEX(R31:T31,IF($B$2&lt;7,$B$2-3,3)))</f>
        <v>1.303921568627451</v>
      </c>
      <c r="BU31" s="111">
        <f t="shared" si="112"/>
        <v>0</v>
      </c>
      <c r="BV31" s="111">
        <f t="shared" si="112"/>
        <v>0</v>
      </c>
      <c r="BW31" s="111">
        <f t="shared" si="113"/>
        <v>1.5412087912087913</v>
      </c>
    </row>
    <row r="32" spans="1:75" x14ac:dyDescent="0.25">
      <c r="A32" s="20" t="str">
        <f t="shared" si="114"/>
        <v># Active_by_rookie_mdrt:4 - 6 mths</v>
      </c>
      <c r="B32" t="s">
        <v>8</v>
      </c>
      <c r="C32">
        <v>51</v>
      </c>
      <c r="D32">
        <v>35</v>
      </c>
      <c r="E32">
        <v>58</v>
      </c>
      <c r="F32">
        <v>80</v>
      </c>
      <c r="G32">
        <v>97</v>
      </c>
      <c r="H32">
        <v>70</v>
      </c>
      <c r="I32">
        <v>71</v>
      </c>
      <c r="J32">
        <v>83</v>
      </c>
      <c r="K32">
        <v>137</v>
      </c>
      <c r="L32">
        <v>99</v>
      </c>
      <c r="M32">
        <v>91</v>
      </c>
      <c r="N32">
        <v>125</v>
      </c>
      <c r="O32">
        <v>36</v>
      </c>
      <c r="P32">
        <v>35</v>
      </c>
      <c r="Q32">
        <v>84</v>
      </c>
      <c r="R32">
        <v>76</v>
      </c>
      <c r="S32">
        <v>49</v>
      </c>
      <c r="T32">
        <v>50</v>
      </c>
      <c r="U32">
        <v>61</v>
      </c>
      <c r="V32">
        <v>80</v>
      </c>
      <c r="W32">
        <v>88</v>
      </c>
      <c r="X32">
        <f>[15]Actv!AD20</f>
        <v>65</v>
      </c>
      <c r="Y32">
        <f>[24]Actv!AE20</f>
        <v>48</v>
      </c>
      <c r="Z32" s="6">
        <f>[16]Actv!M41</f>
        <v>91</v>
      </c>
      <c r="AA32" s="22">
        <f>SUM(O32:INDEX(O32:Z32,$B$2))</f>
        <v>330</v>
      </c>
      <c r="AB32" s="22">
        <f t="shared" si="115"/>
        <v>155</v>
      </c>
      <c r="AC32" s="22">
        <f t="shared" si="116"/>
        <v>175</v>
      </c>
      <c r="AD32" s="22">
        <f t="shared" si="117"/>
        <v>229</v>
      </c>
      <c r="AE32" s="22">
        <f t="shared" si="118"/>
        <v>204</v>
      </c>
      <c r="AF32" s="22">
        <f>SUM(C32                                                               : INDEX(C32:N32,$B$2))</f>
        <v>391</v>
      </c>
      <c r="AG32" s="22">
        <f t="shared" si="106"/>
        <v>144</v>
      </c>
      <c r="AH32" s="22">
        <f t="shared" si="107"/>
        <v>247</v>
      </c>
      <c r="AI32" s="22">
        <f t="shared" si="108"/>
        <v>291</v>
      </c>
      <c r="AJ32" s="22">
        <f t="shared" si="109"/>
        <v>315</v>
      </c>
      <c r="AK32" s="31">
        <f t="shared" si="119"/>
        <v>-0.15601023017902815</v>
      </c>
      <c r="AL32" s="31">
        <f t="shared" si="110"/>
        <v>7.638888888888884E-2</v>
      </c>
      <c r="AM32" s="31">
        <f t="shared" si="110"/>
        <v>-0.291497975708502</v>
      </c>
      <c r="AN32" s="31">
        <f t="shared" si="110"/>
        <v>-0.21305841924398627</v>
      </c>
      <c r="AO32" s="31">
        <f>AE32/SUM(L32:INDEX(L32:N32,MOD($B$2,3)))-1</f>
        <v>-0.35238095238095235</v>
      </c>
      <c r="AP32" s="22">
        <f>[17]Actv!M41</f>
        <v>41</v>
      </c>
      <c r="AQ32" s="22">
        <f>[18]Actv!M42</f>
        <v>87</v>
      </c>
      <c r="AR32" s="22">
        <f>[19]Actv!M42</f>
        <v>148</v>
      </c>
      <c r="AS32" s="22">
        <f>[20]Actv!M42</f>
        <v>96</v>
      </c>
      <c r="AT32" s="22">
        <f>[21]Actv!M42</f>
        <v>68</v>
      </c>
      <c r="AU32" s="22">
        <f>[22]Actv!M42</f>
        <v>62</v>
      </c>
      <c r="BB32" s="110">
        <f>SUM(AP32:INDEX(AP32:AR32,IF($B$2&lt;3,$B$2,3)))</f>
        <v>276</v>
      </c>
      <c r="BC32" s="110">
        <f>SUM(AS32:INDEX(AS32:AU32,IF($B$2&lt;7,$B$2-3,3)))</f>
        <v>226</v>
      </c>
      <c r="BD32" s="110">
        <f>SUM(AV32:INDEX(AV32:AX32,IF(AND($B$2&gt;6,$B$2&lt;10),$B$2-6,0)))</f>
        <v>0</v>
      </c>
      <c r="BE32" s="110">
        <f>SUM(AY32:INDEX(AY32:BA32,IF($B$2&gt;9,$B$2-9,0)))</f>
        <v>0</v>
      </c>
      <c r="BF32" s="110">
        <f>SUM($AP32:INDEX(AP32:BA32,$B$2))</f>
        <v>502</v>
      </c>
      <c r="BG32" s="122">
        <f t="shared" si="111"/>
        <v>1.1388888888888888</v>
      </c>
      <c r="BH32" s="111">
        <f t="shared" si="111"/>
        <v>2.4857142857142858</v>
      </c>
      <c r="BI32" s="111">
        <f t="shared" si="111"/>
        <v>1.7619047619047619</v>
      </c>
      <c r="BJ32" s="111">
        <f t="shared" si="111"/>
        <v>1.263157894736842</v>
      </c>
      <c r="BK32" s="111">
        <f t="shared" si="111"/>
        <v>1.3877551020408163</v>
      </c>
      <c r="BL32" s="111">
        <f t="shared" si="111"/>
        <v>1.24</v>
      </c>
      <c r="BM32" s="111">
        <f t="shared" si="111"/>
        <v>0</v>
      </c>
      <c r="BN32" s="111">
        <f t="shared" si="111"/>
        <v>0</v>
      </c>
      <c r="BO32" s="111">
        <f t="shared" si="111"/>
        <v>0</v>
      </c>
      <c r="BP32" s="111">
        <f t="shared" si="111"/>
        <v>0</v>
      </c>
      <c r="BQ32" s="111">
        <f t="shared" si="111"/>
        <v>0</v>
      </c>
      <c r="BR32" s="111">
        <f t="shared" si="111"/>
        <v>0</v>
      </c>
      <c r="BS32" s="111">
        <f>BB32/SUM(O32:INDEX(O32:Q32,IF($B$2&lt;3,$B$2,3)))</f>
        <v>1.7806451612903227</v>
      </c>
      <c r="BT32" s="111">
        <f>BC32/SUM(R32:INDEX(R32:T32,IF($B$2&lt;7,$B$2-3,3)))</f>
        <v>1.2914285714285714</v>
      </c>
      <c r="BU32" s="111">
        <f t="shared" si="112"/>
        <v>0</v>
      </c>
      <c r="BV32" s="111">
        <f t="shared" si="112"/>
        <v>0</v>
      </c>
      <c r="BW32" s="111">
        <f t="shared" si="113"/>
        <v>1.5212121212121212</v>
      </c>
    </row>
    <row r="33" spans="1:75" x14ac:dyDescent="0.25">
      <c r="A33" s="20" t="str">
        <f t="shared" si="114"/>
        <v># Active_by_rookie_mdrt:7-12mth</v>
      </c>
      <c r="B33" t="s">
        <v>1</v>
      </c>
      <c r="C33">
        <v>31</v>
      </c>
      <c r="D33">
        <v>32</v>
      </c>
      <c r="E33">
        <v>28</v>
      </c>
      <c r="F33">
        <v>60</v>
      </c>
      <c r="G33">
        <v>75</v>
      </c>
      <c r="H33">
        <v>91</v>
      </c>
      <c r="I33">
        <v>86</v>
      </c>
      <c r="J33">
        <v>75</v>
      </c>
      <c r="K33">
        <v>101</v>
      </c>
      <c r="L33">
        <v>92</v>
      </c>
      <c r="M33">
        <v>131</v>
      </c>
      <c r="N33">
        <v>142</v>
      </c>
      <c r="O33">
        <v>45</v>
      </c>
      <c r="P33">
        <v>44</v>
      </c>
      <c r="Q33">
        <v>81</v>
      </c>
      <c r="R33">
        <v>77</v>
      </c>
      <c r="S33">
        <v>69</v>
      </c>
      <c r="T33">
        <v>94</v>
      </c>
      <c r="U33">
        <v>81</v>
      </c>
      <c r="V33">
        <v>74</v>
      </c>
      <c r="W33">
        <v>61</v>
      </c>
      <c r="X33">
        <f>[15]Actv!AD21</f>
        <v>65</v>
      </c>
      <c r="Y33">
        <f>[24]Actv!AE21</f>
        <v>80</v>
      </c>
      <c r="Z33" s="6">
        <f>[16]Actv!M42</f>
        <v>112</v>
      </c>
      <c r="AA33" s="22">
        <f>SUM(O33:INDEX(O33:Z33,$B$2))</f>
        <v>410</v>
      </c>
      <c r="AB33" s="22">
        <f t="shared" si="115"/>
        <v>170</v>
      </c>
      <c r="AC33" s="22">
        <f t="shared" si="116"/>
        <v>240</v>
      </c>
      <c r="AD33" s="22">
        <f t="shared" si="117"/>
        <v>216</v>
      </c>
      <c r="AE33" s="22">
        <f t="shared" si="118"/>
        <v>257</v>
      </c>
      <c r="AF33" s="22">
        <f>SUM(C33                                                               : INDEX(C33:N33,$B$2))</f>
        <v>317</v>
      </c>
      <c r="AG33" s="22">
        <f t="shared" si="106"/>
        <v>91</v>
      </c>
      <c r="AH33" s="22">
        <f t="shared" si="107"/>
        <v>226</v>
      </c>
      <c r="AI33" s="22">
        <f t="shared" si="108"/>
        <v>262</v>
      </c>
      <c r="AJ33" s="22">
        <f t="shared" si="109"/>
        <v>365</v>
      </c>
      <c r="AK33" s="31">
        <f t="shared" si="119"/>
        <v>0.29337539432176651</v>
      </c>
      <c r="AL33" s="31">
        <f t="shared" si="110"/>
        <v>0.86813186813186816</v>
      </c>
      <c r="AM33" s="31">
        <f t="shared" si="110"/>
        <v>6.1946902654867353E-2</v>
      </c>
      <c r="AN33" s="31">
        <f t="shared" si="110"/>
        <v>-0.17557251908396942</v>
      </c>
      <c r="AO33" s="31">
        <f>AE33/SUM(L33:INDEX(L33:N33,MOD($B$2,3)))-1</f>
        <v>-0.29589041095890412</v>
      </c>
      <c r="AP33" s="22">
        <f>[17]Actv!M42</f>
        <v>28</v>
      </c>
      <c r="AQ33" s="22">
        <f>[18]Actv!M43</f>
        <v>34</v>
      </c>
      <c r="AR33" s="22">
        <f>[19]Actv!M43</f>
        <v>55</v>
      </c>
      <c r="AS33" s="22">
        <f>[20]Actv!M43</f>
        <v>57</v>
      </c>
      <c r="AT33" s="22">
        <f>[21]Actv!M43</f>
        <v>85</v>
      </c>
      <c r="AU33" s="22">
        <f>[22]Actv!M43</f>
        <v>88</v>
      </c>
      <c r="BB33" s="110">
        <f>SUM(AP33:INDEX(AP33:AR33,IF($B$2&lt;3,$B$2,3)))</f>
        <v>117</v>
      </c>
      <c r="BC33" s="110">
        <f>SUM(AS33:INDEX(AS33:AU33,IF($B$2&lt;7,$B$2-3,3)))</f>
        <v>230</v>
      </c>
      <c r="BD33" s="110">
        <f>SUM(AV33:INDEX(AV33:AX33,IF(AND($B$2&gt;6,$B$2&lt;10),$B$2-6,0)))</f>
        <v>0</v>
      </c>
      <c r="BE33" s="110">
        <f>SUM(AY33:INDEX(AY33:BA33,IF($B$2&gt;9,$B$2-9,0)))</f>
        <v>0</v>
      </c>
      <c r="BF33" s="110">
        <f>SUM($AP33:INDEX(AP33:BA33,$B$2))</f>
        <v>347</v>
      </c>
      <c r="BG33" s="122">
        <f t="shared" si="111"/>
        <v>0.62222222222222223</v>
      </c>
      <c r="BH33" s="111">
        <f t="shared" si="111"/>
        <v>0.77272727272727271</v>
      </c>
      <c r="BI33" s="111">
        <f t="shared" si="111"/>
        <v>0.67901234567901236</v>
      </c>
      <c r="BJ33" s="111">
        <f t="shared" si="111"/>
        <v>0.74025974025974028</v>
      </c>
      <c r="BK33" s="111">
        <f t="shared" si="111"/>
        <v>1.2318840579710144</v>
      </c>
      <c r="BL33" s="111">
        <f t="shared" si="111"/>
        <v>0.93617021276595747</v>
      </c>
      <c r="BM33" s="111">
        <f t="shared" si="111"/>
        <v>0</v>
      </c>
      <c r="BN33" s="111">
        <f t="shared" si="111"/>
        <v>0</v>
      </c>
      <c r="BO33" s="111">
        <f t="shared" si="111"/>
        <v>0</v>
      </c>
      <c r="BP33" s="111">
        <f t="shared" si="111"/>
        <v>0</v>
      </c>
      <c r="BQ33" s="111">
        <f t="shared" si="111"/>
        <v>0</v>
      </c>
      <c r="BR33" s="111">
        <f t="shared" si="111"/>
        <v>0</v>
      </c>
      <c r="BS33" s="111">
        <f>BB33/SUM(O33:INDEX(O33:Q33,IF($B$2&lt;3,$B$2,3)))</f>
        <v>0.68823529411764706</v>
      </c>
      <c r="BT33" s="111">
        <f>BC33/SUM(R33:INDEX(R33:T33,IF($B$2&lt;7,$B$2-3,3)))</f>
        <v>0.95833333333333337</v>
      </c>
      <c r="BU33" s="111">
        <f t="shared" si="112"/>
        <v>0</v>
      </c>
      <c r="BV33" s="111">
        <f t="shared" si="112"/>
        <v>0</v>
      </c>
      <c r="BW33" s="111">
        <f t="shared" si="113"/>
        <v>0.84634146341463412</v>
      </c>
    </row>
    <row r="34" spans="1:75" x14ac:dyDescent="0.25">
      <c r="A34" s="20" t="str">
        <f t="shared" si="114"/>
        <v># Active_by_rookie_mdrt:13+mth</v>
      </c>
      <c r="B34" t="s">
        <v>2</v>
      </c>
      <c r="C34">
        <v>21</v>
      </c>
      <c r="D34">
        <v>11</v>
      </c>
      <c r="E34">
        <v>16</v>
      </c>
      <c r="F34">
        <v>18</v>
      </c>
      <c r="G34">
        <v>26</v>
      </c>
      <c r="H34">
        <v>27</v>
      </c>
      <c r="I34">
        <v>24</v>
      </c>
      <c r="J34">
        <v>30</v>
      </c>
      <c r="K34">
        <v>61</v>
      </c>
      <c r="L34">
        <v>51</v>
      </c>
      <c r="M34">
        <v>71</v>
      </c>
      <c r="N34">
        <v>90</v>
      </c>
      <c r="O34">
        <v>27</v>
      </c>
      <c r="P34">
        <v>28</v>
      </c>
      <c r="Q34">
        <v>57</v>
      </c>
      <c r="R34">
        <v>54</v>
      </c>
      <c r="S34">
        <v>57</v>
      </c>
      <c r="T34">
        <v>106</v>
      </c>
      <c r="U34">
        <v>69</v>
      </c>
      <c r="V34">
        <v>54</v>
      </c>
      <c r="W34">
        <v>74</v>
      </c>
      <c r="X34">
        <f>[15]Actv!AD22</f>
        <v>63</v>
      </c>
      <c r="Y34">
        <f>[24]Actv!AE22</f>
        <v>75</v>
      </c>
      <c r="Z34" s="6">
        <f>[16]Actv!M43</f>
        <v>135</v>
      </c>
      <c r="AA34" s="22">
        <f>SUM(O34:INDEX(O34:Z34,$B$2))</f>
        <v>329</v>
      </c>
      <c r="AB34" s="22">
        <f t="shared" si="115"/>
        <v>112</v>
      </c>
      <c r="AC34" s="22">
        <f t="shared" si="116"/>
        <v>217</v>
      </c>
      <c r="AD34" s="22">
        <f t="shared" si="117"/>
        <v>197</v>
      </c>
      <c r="AE34" s="22">
        <f t="shared" si="118"/>
        <v>273</v>
      </c>
      <c r="AF34" s="22">
        <f>SUM(C34                                                               : INDEX(C34:N34,$B$2))</f>
        <v>119</v>
      </c>
      <c r="AG34" s="22">
        <f t="shared" si="106"/>
        <v>48</v>
      </c>
      <c r="AH34" s="22">
        <f t="shared" si="107"/>
        <v>71</v>
      </c>
      <c r="AI34" s="22">
        <f t="shared" si="108"/>
        <v>115</v>
      </c>
      <c r="AJ34" s="22">
        <f t="shared" si="109"/>
        <v>212</v>
      </c>
      <c r="AK34" s="31">
        <f t="shared" si="119"/>
        <v>1.7647058823529411</v>
      </c>
      <c r="AL34" s="31">
        <f t="shared" si="110"/>
        <v>1.3333333333333335</v>
      </c>
      <c r="AM34" s="31">
        <f t="shared" si="110"/>
        <v>2.056338028169014</v>
      </c>
      <c r="AN34" s="31">
        <f t="shared" si="110"/>
        <v>0.71304347826086967</v>
      </c>
      <c r="AO34" s="31">
        <f>AE34/SUM(L34:INDEX(L34:N34,MOD($B$2,3)))-1</f>
        <v>0.28773584905660377</v>
      </c>
      <c r="AP34" s="22">
        <f>[17]Actv!M43</f>
        <v>50</v>
      </c>
      <c r="AQ34" s="22">
        <f>[18]Actv!M44</f>
        <v>44</v>
      </c>
      <c r="AR34" s="22">
        <f>[19]Actv!M44</f>
        <v>68</v>
      </c>
      <c r="AS34" s="22">
        <f>[20]Actv!M44</f>
        <v>66</v>
      </c>
      <c r="AT34" s="22">
        <f>[21]Actv!M44</f>
        <v>62</v>
      </c>
      <c r="AU34" s="22">
        <f>[22]Actv!M44</f>
        <v>58</v>
      </c>
      <c r="BB34" s="110">
        <f>SUM(AP34:INDEX(AP34:AR34,IF($B$2&lt;3,$B$2,3)))</f>
        <v>162</v>
      </c>
      <c r="BC34" s="110">
        <f>SUM(AS34:INDEX(AS34:AU34,IF($B$2&lt;7,$B$2-3,3)))</f>
        <v>186</v>
      </c>
      <c r="BD34" s="110">
        <f>SUM(AV34:INDEX(AV34:AX34,IF(AND($B$2&gt;6,$B$2&lt;10),$B$2-6,0)))</f>
        <v>0</v>
      </c>
      <c r="BE34" s="110">
        <f>SUM(AY34:INDEX(AY34:BA34,IF($B$2&gt;9,$B$2-9,0)))</f>
        <v>0</v>
      </c>
      <c r="BF34" s="110">
        <f>SUM($AP34:INDEX(AP34:BA34,$B$2))</f>
        <v>348</v>
      </c>
      <c r="BG34" s="122">
        <f t="shared" si="111"/>
        <v>1.8518518518518519</v>
      </c>
      <c r="BH34" s="111">
        <f t="shared" si="111"/>
        <v>1.5714285714285714</v>
      </c>
      <c r="BI34" s="111">
        <f t="shared" si="111"/>
        <v>1.1929824561403508</v>
      </c>
      <c r="BJ34" s="111">
        <f t="shared" si="111"/>
        <v>1.2222222222222223</v>
      </c>
      <c r="BK34" s="111">
        <f t="shared" si="111"/>
        <v>1.0877192982456141</v>
      </c>
      <c r="BL34" s="111">
        <f t="shared" si="111"/>
        <v>0.54716981132075471</v>
      </c>
      <c r="BM34" s="111">
        <f t="shared" si="111"/>
        <v>0</v>
      </c>
      <c r="BN34" s="111">
        <f t="shared" si="111"/>
        <v>0</v>
      </c>
      <c r="BO34" s="111">
        <f t="shared" si="111"/>
        <v>0</v>
      </c>
      <c r="BP34" s="111">
        <f t="shared" si="111"/>
        <v>0</v>
      </c>
      <c r="BQ34" s="111">
        <f t="shared" si="111"/>
        <v>0</v>
      </c>
      <c r="BR34" s="111">
        <f t="shared" si="111"/>
        <v>0</v>
      </c>
      <c r="BS34" s="111">
        <f>BB34/SUM(O34:INDEX(O34:Q34,IF($B$2&lt;3,$B$2,3)))</f>
        <v>1.4464285714285714</v>
      </c>
      <c r="BT34" s="111">
        <f>BC34/SUM(R34:INDEX(R34:T34,IF($B$2&lt;7,$B$2-3,3)))</f>
        <v>0.8571428571428571</v>
      </c>
      <c r="BU34" s="111">
        <f t="shared" si="112"/>
        <v>0</v>
      </c>
      <c r="BV34" s="111">
        <f t="shared" si="112"/>
        <v>0</v>
      </c>
      <c r="BW34" s="111">
        <f t="shared" si="113"/>
        <v>1.0577507598784195</v>
      </c>
    </row>
    <row r="35" spans="1:75" x14ac:dyDescent="0.25">
      <c r="A35" s="20" t="str">
        <f t="shared" si="114"/>
        <v># Active_by_rookie_mdrt:SA</v>
      </c>
      <c r="B35" s="135" t="s">
        <v>136</v>
      </c>
      <c r="Z35" s="6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31"/>
      <c r="AL35" s="31"/>
      <c r="AM35" s="31"/>
      <c r="AN35" s="31"/>
      <c r="AO35" s="31"/>
      <c r="AP35" s="22"/>
      <c r="AQ35" s="22">
        <f>[18]Actv!M45</f>
        <v>31</v>
      </c>
      <c r="AR35" s="22">
        <f>[19]Actv!M45</f>
        <v>31</v>
      </c>
      <c r="AS35" s="22">
        <f>[20]Actv!M45</f>
        <v>35</v>
      </c>
      <c r="AT35" s="22">
        <f>[21]Actv!M45</f>
        <v>23</v>
      </c>
      <c r="AU35" s="22">
        <f>[22]Actv!M45</f>
        <v>15</v>
      </c>
      <c r="BB35" s="110">
        <f>SUM(AP35:INDEX(AP35:AR35,IF($B$2&lt;3,$B$2,3)))</f>
        <v>62</v>
      </c>
      <c r="BC35" s="110">
        <f>SUM(AS35:INDEX(AS35:AU35,IF($B$2&lt;7,$B$2-3,3)))</f>
        <v>73</v>
      </c>
      <c r="BD35" s="110"/>
      <c r="BE35" s="110"/>
      <c r="BF35" s="110">
        <f>SUM($AP35:INDEX(AP35:BA35,$B$2))</f>
        <v>135</v>
      </c>
      <c r="BG35" s="122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</row>
    <row r="36" spans="1:75" s="17" customFormat="1" x14ac:dyDescent="0.25">
      <c r="A36" s="20" t="str">
        <f t="shared" si="114"/>
        <v># Active_by_rookie_mdrt:Total (excl. SA)</v>
      </c>
      <c r="B36" s="1" t="s">
        <v>137</v>
      </c>
      <c r="C36" s="7">
        <f>SUM(C28:C34)</f>
        <v>295</v>
      </c>
      <c r="D36" s="7">
        <f t="shared" ref="D36" si="120">SUM(D28:D34)</f>
        <v>227</v>
      </c>
      <c r="E36" s="7">
        <f t="shared" ref="E36" si="121">SUM(E28:E34)</f>
        <v>306</v>
      </c>
      <c r="F36" s="7">
        <f t="shared" ref="F36" si="122">SUM(F28:F34)</f>
        <v>400</v>
      </c>
      <c r="G36" s="7">
        <f t="shared" ref="G36" si="123">SUM(G28:G34)</f>
        <v>466</v>
      </c>
      <c r="H36" s="7">
        <f t="shared" ref="H36" si="124">SUM(H28:H34)</f>
        <v>545</v>
      </c>
      <c r="I36" s="7">
        <f t="shared" ref="I36" si="125">SUM(I28:I34)</f>
        <v>516</v>
      </c>
      <c r="J36" s="7">
        <f t="shared" ref="J36" si="126">SUM(J28:J34)</f>
        <v>421</v>
      </c>
      <c r="K36" s="7">
        <f t="shared" ref="K36" si="127">SUM(K28:K34)</f>
        <v>599</v>
      </c>
      <c r="L36" s="7">
        <f t="shared" ref="L36" si="128">SUM(L28:L34)</f>
        <v>494</v>
      </c>
      <c r="M36" s="7">
        <f t="shared" ref="M36" si="129">SUM(M28:M34)</f>
        <v>610</v>
      </c>
      <c r="N36" s="7">
        <f t="shared" ref="N36" si="130">SUM(N28:N34)</f>
        <v>760</v>
      </c>
      <c r="O36" s="7">
        <f t="shared" ref="O36" si="131">SUM(O28:O34)</f>
        <v>241</v>
      </c>
      <c r="P36" s="7">
        <f t="shared" ref="P36" si="132">SUM(P28:P34)</f>
        <v>233</v>
      </c>
      <c r="Q36" s="7">
        <f t="shared" ref="Q36" si="133">SUM(Q28:Q34)</f>
        <v>461</v>
      </c>
      <c r="R36" s="7">
        <f t="shared" ref="R36" si="134">SUM(R28:R34)</f>
        <v>426</v>
      </c>
      <c r="S36" s="7">
        <f t="shared" ref="S36" si="135">SUM(S28:S34)</f>
        <v>425</v>
      </c>
      <c r="T36" s="7">
        <f t="shared" ref="T36" si="136">SUM(T28:T34)</f>
        <v>582</v>
      </c>
      <c r="U36" s="7">
        <f t="shared" ref="U36" si="137">SUM(U28:U34)</f>
        <v>479</v>
      </c>
      <c r="V36" s="7">
        <f t="shared" ref="V36" si="138">SUM(V28:V34)</f>
        <v>464</v>
      </c>
      <c r="W36" s="7">
        <f t="shared" ref="W36" si="139">SUM(W28:W34)</f>
        <v>531</v>
      </c>
      <c r="X36" s="7">
        <f t="shared" ref="X36" si="140">SUM(X28:X34)</f>
        <v>476</v>
      </c>
      <c r="Y36" s="7">
        <f t="shared" ref="Y36" si="141">SUM(Y28:Y34)</f>
        <v>574</v>
      </c>
      <c r="Z36" s="7">
        <f t="shared" ref="Z36" si="142">SUM(Z28:Z34)</f>
        <v>822</v>
      </c>
      <c r="AA36" s="1">
        <f>SUM(O36:INDEX(O36:Z36,$B$2))</f>
        <v>2368</v>
      </c>
      <c r="AB36" s="1">
        <f t="shared" ref="AB36:AJ36" si="143">SUM(AB28:AB34)</f>
        <v>935</v>
      </c>
      <c r="AC36" s="1">
        <f t="shared" si="143"/>
        <v>1433</v>
      </c>
      <c r="AD36" s="1">
        <f t="shared" si="143"/>
        <v>1474</v>
      </c>
      <c r="AE36" s="1">
        <f t="shared" si="143"/>
        <v>1872</v>
      </c>
      <c r="AF36" s="7">
        <f t="shared" si="143"/>
        <v>2239</v>
      </c>
      <c r="AG36" s="7">
        <f t="shared" si="143"/>
        <v>828</v>
      </c>
      <c r="AH36" s="7">
        <f t="shared" si="143"/>
        <v>1411</v>
      </c>
      <c r="AI36" s="7">
        <f t="shared" si="143"/>
        <v>1536</v>
      </c>
      <c r="AJ36" s="7">
        <f t="shared" si="143"/>
        <v>1864</v>
      </c>
      <c r="AK36" s="32">
        <f t="shared" si="119"/>
        <v>5.7615006699419435E-2</v>
      </c>
      <c r="AL36" s="32">
        <f t="shared" si="110"/>
        <v>0.12922705314009653</v>
      </c>
      <c r="AM36" s="32">
        <f t="shared" si="110"/>
        <v>1.5591778880226892E-2</v>
      </c>
      <c r="AN36" s="32">
        <f t="shared" si="110"/>
        <v>-4.036458333333337E-2</v>
      </c>
      <c r="AO36" s="31">
        <f>AE36/SUM(L36:INDEX(L36:N36,MOD($B$2,3)))-1</f>
        <v>4.2918454935623185E-3</v>
      </c>
      <c r="AP36" s="7">
        <f t="shared" ref="AP36" si="144">SUM(AP28:AP34)</f>
        <v>360</v>
      </c>
      <c r="AQ36" s="7">
        <f>SUM(AQ28:AQ34)</f>
        <v>522</v>
      </c>
      <c r="AR36" s="7">
        <f t="shared" ref="AR36:AU36" si="145">SUM(AR28:AR34)</f>
        <v>669</v>
      </c>
      <c r="AS36" s="7">
        <f t="shared" si="145"/>
        <v>585</v>
      </c>
      <c r="AT36" s="7">
        <f t="shared" si="145"/>
        <v>603</v>
      </c>
      <c r="AU36" s="7">
        <f t="shared" si="145"/>
        <v>662</v>
      </c>
      <c r="BB36" s="116">
        <f>SUM(AP36:INDEX(AP36:AR36,IF($B$2&lt;3,$B$2,3)))</f>
        <v>1551</v>
      </c>
      <c r="BC36" s="116">
        <f>SUM(AS36:INDEX(AS36:AU36,IF($B$2&lt;7,$B$2-3,3)))</f>
        <v>1850</v>
      </c>
      <c r="BD36" s="116">
        <f>SUM(AV36:INDEX(AV36:AX36,IF(AND($B$2&gt;6,$B$2&lt;10),$B$2-6,0)))</f>
        <v>0</v>
      </c>
      <c r="BE36" s="116">
        <f>SUM(AY36:INDEX(AY36:BA36,IF($B$2&gt;9,$B$2-9,0)))</f>
        <v>0</v>
      </c>
      <c r="BF36" s="116">
        <f>SUM($AP36:INDEX(AP36:BA36,$B$2))</f>
        <v>3401</v>
      </c>
      <c r="BG36" s="123">
        <f t="shared" si="111"/>
        <v>1.4937759336099585</v>
      </c>
      <c r="BH36" s="118">
        <f t="shared" si="111"/>
        <v>2.2403433476394849</v>
      </c>
      <c r="BI36" s="118">
        <f t="shared" si="111"/>
        <v>1.4511930585683297</v>
      </c>
      <c r="BJ36" s="118">
        <f t="shared" si="111"/>
        <v>1.3732394366197183</v>
      </c>
      <c r="BK36" s="118">
        <f t="shared" si="111"/>
        <v>1.4188235294117648</v>
      </c>
      <c r="BL36" s="118">
        <f t="shared" si="111"/>
        <v>1.1374570446735395</v>
      </c>
      <c r="BM36" s="118">
        <f t="shared" si="111"/>
        <v>0</v>
      </c>
      <c r="BN36" s="118">
        <f t="shared" si="111"/>
        <v>0</v>
      </c>
      <c r="BO36" s="118">
        <f t="shared" si="111"/>
        <v>0</v>
      </c>
      <c r="BP36" s="118">
        <f t="shared" si="111"/>
        <v>0</v>
      </c>
      <c r="BQ36" s="118">
        <f t="shared" si="111"/>
        <v>0</v>
      </c>
      <c r="BR36" s="118">
        <f t="shared" si="111"/>
        <v>0</v>
      </c>
      <c r="BS36" s="118">
        <f>BB36/SUM(O36:INDEX(O36:Q36,IF($B$2&lt;3,$B$2,3)))</f>
        <v>1.6588235294117648</v>
      </c>
      <c r="BT36" s="118">
        <f>BC36/SUM(R36:INDEX(R36:T36,IF($B$2&lt;7,$B$2-3,3)))</f>
        <v>1.2909979064898813</v>
      </c>
      <c r="BU36" s="118">
        <f t="shared" si="112"/>
        <v>0</v>
      </c>
      <c r="BV36" s="118">
        <f t="shared" si="112"/>
        <v>0</v>
      </c>
      <c r="BW36" s="118">
        <f t="shared" si="113"/>
        <v>1.4362331081081081</v>
      </c>
    </row>
    <row r="37" spans="1:75" x14ac:dyDescent="0.25">
      <c r="A37" s="20" t="s">
        <v>161</v>
      </c>
      <c r="C37">
        <f>SUM(C28:C35)</f>
        <v>295</v>
      </c>
      <c r="D37">
        <f t="shared" ref="D37:AL37" si="146">SUM(D28:D35)</f>
        <v>227</v>
      </c>
      <c r="E37">
        <f t="shared" si="146"/>
        <v>306</v>
      </c>
      <c r="F37">
        <f t="shared" si="146"/>
        <v>400</v>
      </c>
      <c r="G37">
        <f t="shared" si="146"/>
        <v>466</v>
      </c>
      <c r="H37">
        <f t="shared" si="146"/>
        <v>545</v>
      </c>
      <c r="I37">
        <f t="shared" si="146"/>
        <v>516</v>
      </c>
      <c r="J37">
        <f t="shared" si="146"/>
        <v>421</v>
      </c>
      <c r="K37">
        <f t="shared" si="146"/>
        <v>599</v>
      </c>
      <c r="L37">
        <f t="shared" si="146"/>
        <v>494</v>
      </c>
      <c r="M37">
        <f t="shared" si="146"/>
        <v>610</v>
      </c>
      <c r="N37">
        <f t="shared" si="146"/>
        <v>760</v>
      </c>
      <c r="O37">
        <f t="shared" si="146"/>
        <v>241</v>
      </c>
      <c r="P37">
        <f t="shared" si="146"/>
        <v>233</v>
      </c>
      <c r="Q37">
        <f t="shared" si="146"/>
        <v>461</v>
      </c>
      <c r="R37">
        <f t="shared" si="146"/>
        <v>426</v>
      </c>
      <c r="S37">
        <f t="shared" si="146"/>
        <v>425</v>
      </c>
      <c r="T37">
        <f t="shared" si="146"/>
        <v>582</v>
      </c>
      <c r="U37">
        <f t="shared" si="146"/>
        <v>479</v>
      </c>
      <c r="V37">
        <f t="shared" si="146"/>
        <v>464</v>
      </c>
      <c r="W37">
        <f t="shared" si="146"/>
        <v>531</v>
      </c>
      <c r="X37">
        <f t="shared" si="146"/>
        <v>476</v>
      </c>
      <c r="Y37">
        <f t="shared" si="146"/>
        <v>574</v>
      </c>
      <c r="Z37">
        <f t="shared" si="146"/>
        <v>822</v>
      </c>
      <c r="AA37">
        <f>SUM(AA28:AA35)</f>
        <v>2368</v>
      </c>
      <c r="AB37">
        <f t="shared" si="146"/>
        <v>935</v>
      </c>
      <c r="AC37">
        <f t="shared" si="146"/>
        <v>1433</v>
      </c>
      <c r="AD37">
        <f t="shared" si="146"/>
        <v>1474</v>
      </c>
      <c r="AE37">
        <f t="shared" si="146"/>
        <v>1872</v>
      </c>
      <c r="AF37">
        <f t="shared" si="146"/>
        <v>2239</v>
      </c>
      <c r="AG37">
        <f>SUM(AG28:AG35)</f>
        <v>828</v>
      </c>
      <c r="AH37">
        <f t="shared" si="146"/>
        <v>1411</v>
      </c>
      <c r="AI37">
        <f t="shared" si="146"/>
        <v>1536</v>
      </c>
      <c r="AJ37">
        <f t="shared" si="146"/>
        <v>1864</v>
      </c>
      <c r="AK37" s="32">
        <f t="shared" ref="AK37" si="147">AA37/AF37-1</f>
        <v>5.7615006699419435E-2</v>
      </c>
      <c r="AL37" s="32">
        <f t="shared" ref="AL37" si="148">AB37/AG37-1</f>
        <v>0.12922705314009653</v>
      </c>
      <c r="AM37" s="32">
        <f t="shared" ref="AM37" si="149">AC37/AH37-1</f>
        <v>1.5591778880226892E-2</v>
      </c>
      <c r="AN37" s="32">
        <f t="shared" ref="AN37" si="150">AD37/AI37-1</f>
        <v>-4.036458333333337E-2</v>
      </c>
      <c r="AO37" s="31">
        <f>AE37/SUM(L37:INDEX(L37:N37,MOD($B$2,3)))-1</f>
        <v>4.2918454935623185E-3</v>
      </c>
      <c r="AP37" s="22">
        <f>SUM(AP28:AP35)</f>
        <v>360</v>
      </c>
      <c r="AQ37" s="22">
        <f t="shared" ref="AQ37:AU37" si="151">SUM(AQ28:AQ35)</f>
        <v>553</v>
      </c>
      <c r="AR37" s="22">
        <f t="shared" si="151"/>
        <v>700</v>
      </c>
      <c r="AS37" s="22">
        <f t="shared" si="151"/>
        <v>620</v>
      </c>
      <c r="AT37" s="22">
        <f t="shared" si="151"/>
        <v>626</v>
      </c>
      <c r="AU37" s="22">
        <f t="shared" si="151"/>
        <v>677</v>
      </c>
      <c r="BB37" s="110">
        <f>SUM(BB28:BB35)</f>
        <v>1613</v>
      </c>
      <c r="BC37" s="110">
        <f t="shared" ref="BC37:BF37" si="152">SUM(BC28:BC35)</f>
        <v>1923</v>
      </c>
      <c r="BD37" s="110">
        <f t="shared" si="152"/>
        <v>0</v>
      </c>
      <c r="BE37" s="110">
        <f t="shared" si="152"/>
        <v>0</v>
      </c>
      <c r="BF37" s="110">
        <f t="shared" si="152"/>
        <v>3536</v>
      </c>
      <c r="BG37" s="123">
        <f t="shared" ref="BG37" si="153">AP37/O37</f>
        <v>1.4937759336099585</v>
      </c>
      <c r="BH37" s="118">
        <f t="shared" ref="BH37" si="154">AQ37/P37</f>
        <v>2.3733905579399144</v>
      </c>
      <c r="BI37" s="118">
        <f t="shared" ref="BI37" si="155">AR37/Q37</f>
        <v>1.5184381778741864</v>
      </c>
      <c r="BJ37" s="118">
        <f t="shared" ref="BJ37" si="156">AS37/R37</f>
        <v>1.4553990610328638</v>
      </c>
      <c r="BK37" s="118">
        <f t="shared" ref="BK37" si="157">AT37/S37</f>
        <v>1.4729411764705882</v>
      </c>
      <c r="BL37" s="118">
        <f t="shared" si="111"/>
        <v>1.1632302405498283</v>
      </c>
      <c r="BS37" s="118">
        <f>BB37/SUM(O37:INDEX(O37:Q37,IF($B$2&lt;3,$B$2,3)))</f>
        <v>1.7251336898395722</v>
      </c>
      <c r="BT37" s="118">
        <f>BC37/SUM(R37:INDEX(R37:T37,IF($B$2&lt;7,$B$2-3,3)))</f>
        <v>1.3419399860432659</v>
      </c>
      <c r="BW37" s="118">
        <f t="shared" si="113"/>
        <v>1.4932432432432432</v>
      </c>
    </row>
    <row r="38" spans="1:75" x14ac:dyDescent="0.25">
      <c r="BG38" s="124"/>
    </row>
    <row r="39" spans="1:75" s="17" customFormat="1" x14ac:dyDescent="0.25">
      <c r="A39" s="20"/>
      <c r="B39" s="2" t="s">
        <v>11</v>
      </c>
      <c r="C39" s="3">
        <f t="shared" ref="C39:Z39" si="158">C3</f>
        <v>42005</v>
      </c>
      <c r="D39" s="3">
        <f t="shared" si="158"/>
        <v>42036</v>
      </c>
      <c r="E39" s="3">
        <f t="shared" si="158"/>
        <v>42064</v>
      </c>
      <c r="F39" s="3">
        <f t="shared" si="158"/>
        <v>42095</v>
      </c>
      <c r="G39" s="3">
        <f t="shared" si="158"/>
        <v>42125</v>
      </c>
      <c r="H39" s="3">
        <f t="shared" si="158"/>
        <v>42156</v>
      </c>
      <c r="I39" s="3">
        <f t="shared" si="158"/>
        <v>42186</v>
      </c>
      <c r="J39" s="3">
        <f t="shared" si="158"/>
        <v>42217</v>
      </c>
      <c r="K39" s="3">
        <f t="shared" si="158"/>
        <v>42248</v>
      </c>
      <c r="L39" s="3">
        <f t="shared" si="158"/>
        <v>42278</v>
      </c>
      <c r="M39" s="3">
        <f t="shared" si="158"/>
        <v>42309</v>
      </c>
      <c r="N39" s="3">
        <f t="shared" si="158"/>
        <v>42339</v>
      </c>
      <c r="O39" s="3">
        <f t="shared" si="158"/>
        <v>42370</v>
      </c>
      <c r="P39" s="3">
        <f t="shared" si="158"/>
        <v>42401</v>
      </c>
      <c r="Q39" s="3">
        <f t="shared" si="158"/>
        <v>42430</v>
      </c>
      <c r="R39" s="3">
        <f t="shared" si="158"/>
        <v>42461</v>
      </c>
      <c r="S39" s="3">
        <f t="shared" si="158"/>
        <v>42491</v>
      </c>
      <c r="T39" s="3">
        <f t="shared" si="158"/>
        <v>42522</v>
      </c>
      <c r="U39" s="3">
        <f t="shared" si="158"/>
        <v>42552</v>
      </c>
      <c r="V39" s="3">
        <f t="shared" si="158"/>
        <v>42583</v>
      </c>
      <c r="W39" s="3">
        <f t="shared" si="158"/>
        <v>42614</v>
      </c>
      <c r="X39" s="3">
        <f t="shared" si="158"/>
        <v>42644</v>
      </c>
      <c r="Y39" s="3">
        <f t="shared" si="158"/>
        <v>42675</v>
      </c>
      <c r="Z39" s="3">
        <f t="shared" si="158"/>
        <v>42705</v>
      </c>
      <c r="AA39" s="29" t="str">
        <f>$AA$3</f>
        <v>YTD 6/16</v>
      </c>
      <c r="AB39" s="29" t="s">
        <v>19</v>
      </c>
      <c r="AC39" s="29" t="s">
        <v>20</v>
      </c>
      <c r="AD39" s="29" t="s">
        <v>21</v>
      </c>
      <c r="AE39" s="29" t="s">
        <v>22</v>
      </c>
      <c r="AF39" s="26" t="str">
        <f t="shared" ref="AF39:AJ39" si="159">AF15</f>
        <v>YTD 6/15</v>
      </c>
      <c r="AG39" s="26" t="str">
        <f t="shared" si="159"/>
        <v>Q1 '15</v>
      </c>
      <c r="AH39" s="26" t="str">
        <f t="shared" si="159"/>
        <v>Q2 '15</v>
      </c>
      <c r="AI39" s="26" t="str">
        <f t="shared" si="159"/>
        <v>Q3 '15</v>
      </c>
      <c r="AJ39" s="26" t="str">
        <f t="shared" si="159"/>
        <v>Q4 '15</v>
      </c>
      <c r="AK39" s="30" t="s">
        <v>27</v>
      </c>
      <c r="AL39" s="30" t="s">
        <v>29</v>
      </c>
      <c r="AM39" s="30" t="s">
        <v>30</v>
      </c>
      <c r="AN39" s="30" t="s">
        <v>31</v>
      </c>
      <c r="AO39" s="30" t="s">
        <v>32</v>
      </c>
      <c r="AP39" s="108">
        <v>42736</v>
      </c>
      <c r="AQ39" s="108">
        <v>42767</v>
      </c>
      <c r="AR39" s="108">
        <v>42795</v>
      </c>
      <c r="AS39" s="108">
        <v>42826</v>
      </c>
      <c r="AT39" s="108">
        <v>42856</v>
      </c>
      <c r="AU39" s="108">
        <v>42887</v>
      </c>
      <c r="AV39" s="108">
        <v>42917</v>
      </c>
      <c r="AW39" s="108">
        <v>42948</v>
      </c>
      <c r="AX39" s="108">
        <v>42979</v>
      </c>
      <c r="AY39" s="108">
        <v>43009</v>
      </c>
      <c r="AZ39" s="108">
        <v>43040</v>
      </c>
      <c r="BA39" s="108">
        <v>43070</v>
      </c>
      <c r="BB39" s="29" t="s">
        <v>123</v>
      </c>
      <c r="BC39" s="29" t="s">
        <v>124</v>
      </c>
      <c r="BD39" s="29" t="s">
        <v>125</v>
      </c>
      <c r="BE39" s="29" t="s">
        <v>126</v>
      </c>
      <c r="BF39" s="29" t="str">
        <f>$BF$3</f>
        <v>YTD 6/17</v>
      </c>
      <c r="BG39" s="121">
        <v>42736</v>
      </c>
      <c r="BH39" s="108">
        <v>42767</v>
      </c>
      <c r="BI39" s="108">
        <v>42795</v>
      </c>
      <c r="BJ39" s="108">
        <v>42826</v>
      </c>
      <c r="BK39" s="108">
        <v>42856</v>
      </c>
      <c r="BL39" s="108">
        <v>42887</v>
      </c>
      <c r="BM39" s="108">
        <v>42917</v>
      </c>
      <c r="BN39" s="108">
        <v>42948</v>
      </c>
      <c r="BO39" s="108">
        <v>42979</v>
      </c>
      <c r="BP39" s="108">
        <v>43009</v>
      </c>
      <c r="BQ39" s="108">
        <v>43040</v>
      </c>
      <c r="BR39" s="108">
        <v>43070</v>
      </c>
      <c r="BS39" s="29" t="s">
        <v>127</v>
      </c>
      <c r="BT39" s="29" t="s">
        <v>128</v>
      </c>
      <c r="BU39" s="29" t="s">
        <v>96</v>
      </c>
      <c r="BV39" s="29" t="s">
        <v>129</v>
      </c>
      <c r="BW39" s="112" t="s">
        <v>130</v>
      </c>
    </row>
    <row r="40" spans="1:75" x14ac:dyDescent="0.25">
      <c r="A40" s="20" t="str">
        <f>$B$39&amp;"_by_rookie_mdrt:"&amp;B40</f>
        <v>Activity Ratio_by_rookie_mdrt:MDRT</v>
      </c>
      <c r="B40" t="s">
        <v>4</v>
      </c>
      <c r="C40" s="8">
        <f>IFERROR(C28/C16,"")</f>
        <v>0.79411764705882348</v>
      </c>
      <c r="D40" s="8">
        <f t="shared" ref="D40:N40" si="160">IFERROR(D28/D16,"")</f>
        <v>0.64102564102564108</v>
      </c>
      <c r="E40" s="8">
        <f t="shared" si="160"/>
        <v>0.69767441860465118</v>
      </c>
      <c r="F40" s="8">
        <f t="shared" si="160"/>
        <v>0.84</v>
      </c>
      <c r="G40" s="8">
        <f t="shared" si="160"/>
        <v>0.82692307692307687</v>
      </c>
      <c r="H40" s="8">
        <f t="shared" si="160"/>
        <v>0.77358490566037741</v>
      </c>
      <c r="I40" s="8">
        <f t="shared" si="160"/>
        <v>0.71698113207547165</v>
      </c>
      <c r="J40" s="8">
        <f t="shared" si="160"/>
        <v>0.64150943396226412</v>
      </c>
      <c r="K40" s="8">
        <f t="shared" si="160"/>
        <v>0.90566037735849059</v>
      </c>
      <c r="L40" s="8">
        <f t="shared" si="160"/>
        <v>0.79245283018867929</v>
      </c>
      <c r="M40" s="8">
        <f t="shared" si="160"/>
        <v>0.84</v>
      </c>
      <c r="N40" s="8">
        <f t="shared" si="160"/>
        <v>0.82352941176470584</v>
      </c>
      <c r="O40" s="8">
        <f t="shared" ref="O40:O46" si="161">O28*2/SUM(N16:O16)</f>
        <v>0.50381679389312972</v>
      </c>
      <c r="P40" s="8">
        <f t="shared" ref="P40:Z40" si="162">P28*2/SUM(O16:P16)</f>
        <v>0.41249999999999998</v>
      </c>
      <c r="Q40" s="8">
        <f t="shared" si="162"/>
        <v>0.58385093167701863</v>
      </c>
      <c r="R40" s="8">
        <f t="shared" si="162"/>
        <v>0.46913580246913578</v>
      </c>
      <c r="S40" s="8">
        <f t="shared" si="162"/>
        <v>0.45962732919254656</v>
      </c>
      <c r="T40" s="8">
        <f t="shared" si="162"/>
        <v>0.62420382165605093</v>
      </c>
      <c r="U40" s="8">
        <f t="shared" si="162"/>
        <v>0.42176870748299322</v>
      </c>
      <c r="V40" s="8">
        <f t="shared" si="162"/>
        <v>0.5</v>
      </c>
      <c r="W40" s="8">
        <f t="shared" si="162"/>
        <v>0.55072463768115942</v>
      </c>
      <c r="X40" s="8">
        <f t="shared" si="162"/>
        <v>0.45925925925925926</v>
      </c>
      <c r="Y40" s="8">
        <f t="shared" si="162"/>
        <v>0.46969696969696972</v>
      </c>
      <c r="Z40" s="8">
        <f t="shared" si="162"/>
        <v>0.60317460317460314</v>
      </c>
      <c r="AA40" s="139">
        <f>2*SUM(O28:INDEX(O28:Z28,$B$2))/(SUM(O16:INDEX(O16:Z16,$B$2))*2+N16-INDEX(O16:Z16,$B$2))</f>
        <v>0.50858369098712441</v>
      </c>
      <c r="AB40" s="8">
        <f>AVERAGE(O40:Q40)</f>
        <v>0.50005590852338277</v>
      </c>
      <c r="AC40" s="8">
        <f>2*SUM(R28:INDEX(R28:T28,$C$2))/(Q16+SUM(R16:INDEX(R16:T16,$C$2))*2-INDEX(R16:T16,$C$2))</f>
        <v>0.51666666666666672</v>
      </c>
      <c r="AD40" s="8">
        <f t="shared" ref="AD40:AD48" si="163">IFERROR(AVERAGE(U40:W40),"")</f>
        <v>0.49083111505471755</v>
      </c>
      <c r="AE40" s="8">
        <f t="shared" ref="AE40:AE48" si="164">IFERROR(AVERAGE(X40:Z40),"")</f>
        <v>0.51071027737694408</v>
      </c>
      <c r="AF40" s="8">
        <f>AVERAGE(C40:INDEX(C40:N40,$B$2))</f>
        <v>0.76222094821209507</v>
      </c>
      <c r="AG40" s="8">
        <f>AVERAGE(C40:E40)</f>
        <v>0.71093923556303862</v>
      </c>
      <c r="AH40" s="8">
        <f>AVERAGE(F40:H40)</f>
        <v>0.81350266086115142</v>
      </c>
      <c r="AI40" s="8">
        <f>AVERAGE(I40:K40)</f>
        <v>0.75471698113207542</v>
      </c>
      <c r="AJ40" s="8">
        <f>AVERAGE(L40:N40)</f>
        <v>0.81866074731779503</v>
      </c>
      <c r="AK40" s="31">
        <f>AA40/AF40-1</f>
        <v>-0.33276080619394588</v>
      </c>
      <c r="AL40" s="31">
        <f t="shared" ref="AL40:AO48" si="165">AB40/AG40-1</f>
        <v>-0.29662637324080687</v>
      </c>
      <c r="AM40" s="31">
        <f t="shared" si="165"/>
        <v>-0.36488632241259333</v>
      </c>
      <c r="AN40" s="31">
        <f t="shared" si="165"/>
        <v>-0.34964877255249915</v>
      </c>
      <c r="AO40" s="31">
        <f t="shared" si="165"/>
        <v>-0.37616371732710907</v>
      </c>
      <c r="AP40" s="8">
        <f t="shared" ref="AP40:AP46" si="166">IFERROR(AP28/AVERAGE(Z16,AP16),"")</f>
        <v>0.69620253164556967</v>
      </c>
      <c r="AQ40" s="8">
        <f t="shared" ref="AQ40:AU47" si="167">IFERROR(AQ28/AVERAGE(AP16,AQ16),"")</f>
        <v>0.67708333333333337</v>
      </c>
      <c r="AR40" s="8">
        <f t="shared" si="167"/>
        <v>0.76842105263157889</v>
      </c>
      <c r="AS40" s="8">
        <f t="shared" si="167"/>
        <v>0.69565217391304346</v>
      </c>
      <c r="AT40" s="8">
        <f t="shared" si="167"/>
        <v>0.70114942528735635</v>
      </c>
      <c r="AU40" s="8">
        <f t="shared" si="167"/>
        <v>0.77108433734939763</v>
      </c>
      <c r="BB40" s="8">
        <f t="shared" ref="BB40:BB42" si="168">IFERROR(BB28/(AVERAGE(Z16,AP16)+AVERAGE(AP16,AQ16)+AVERAGE(AR16,AQ16)),"")</f>
        <v>0.71481481481481479</v>
      </c>
      <c r="BC40" s="8">
        <f>IFERROR(BC28*2/(AR16+2*SUM(AS16:INDEX(AS16:AU16,$C$2))-INDEX(AS16:AU16,$C$2)),"")</f>
        <v>0.72137404580152675</v>
      </c>
      <c r="BF40" s="8">
        <f>2*SUM(AP28:INDEX(AP28:BA28,$B$2))/(SUM(AP16:INDEX(AP16:BA16,$B$2))*2+Z16-INDEX(AP16:BA16,$B$2))</f>
        <v>0.71804511278195493</v>
      </c>
      <c r="BG40" s="122">
        <f t="shared" ref="BG40:BJ48" si="169">AP40/O40</f>
        <v>1.3818565400843885</v>
      </c>
      <c r="BH40" s="111">
        <f t="shared" si="169"/>
        <v>1.6414141414141417</v>
      </c>
      <c r="BI40" s="111">
        <f t="shared" si="169"/>
        <v>1.3161254199328107</v>
      </c>
      <c r="BJ40" s="111">
        <f t="shared" si="169"/>
        <v>1.4828375286041191</v>
      </c>
      <c r="BK40" s="111">
        <f t="shared" ref="BK40:BK46" si="170">AT40/S40</f>
        <v>1.5254737496116808</v>
      </c>
      <c r="BL40" s="111">
        <f t="shared" ref="BL40:BL46" si="171">AU40/T40</f>
        <v>1.2353085812638309</v>
      </c>
      <c r="BM40" s="111"/>
      <c r="BN40" s="111"/>
      <c r="BO40" s="111"/>
      <c r="BP40" s="111"/>
      <c r="BQ40" s="111"/>
      <c r="BR40" s="111"/>
      <c r="BS40" s="111">
        <f>BB40/((O28+P28+Q28)/(SUM(N16,O16,O16,P16,P16,Q16)/2))</f>
        <v>1.4296296296296296</v>
      </c>
      <c r="BT40" s="111">
        <f t="shared" ref="BT40:BV48" si="172">BC40/AC40</f>
        <v>1.3962078305836001</v>
      </c>
      <c r="BU40" s="111">
        <f t="shared" si="172"/>
        <v>0</v>
      </c>
      <c r="BV40" s="111">
        <f t="shared" si="172"/>
        <v>0</v>
      </c>
      <c r="BW40" s="111">
        <f t="shared" ref="BW40:BW48" si="173">BF40/AA40</f>
        <v>1.4118524158497512</v>
      </c>
    </row>
    <row r="41" spans="1:75" x14ac:dyDescent="0.25">
      <c r="A41" s="20" t="str">
        <f t="shared" ref="A41:A48" si="174">$B$39&amp;"_by_rookie_mdrt:"&amp;B41</f>
        <v>Activity Ratio_by_rookie_mdrt:Rookie in month</v>
      </c>
      <c r="B41" t="s">
        <v>5</v>
      </c>
      <c r="C41" s="8">
        <f t="shared" ref="C41:N41" si="175">IFERROR(C29/C17,"")</f>
        <v>0.20930232558139536</v>
      </c>
      <c r="D41" s="8">
        <f t="shared" si="175"/>
        <v>0.29411764705882354</v>
      </c>
      <c r="E41" s="8">
        <f t="shared" si="175"/>
        <v>0.27232142857142855</v>
      </c>
      <c r="F41" s="8">
        <f t="shared" si="175"/>
        <v>0.25249169435215946</v>
      </c>
      <c r="G41" s="8">
        <f t="shared" si="175"/>
        <v>0.33031674208144796</v>
      </c>
      <c r="H41" s="8">
        <f t="shared" si="175"/>
        <v>0.41796875</v>
      </c>
      <c r="I41" s="8">
        <f t="shared" si="175"/>
        <v>0.41484716157205243</v>
      </c>
      <c r="J41" s="8">
        <f t="shared" si="175"/>
        <v>0.33480176211453744</v>
      </c>
      <c r="K41" s="8">
        <f t="shared" si="175"/>
        <v>0.35267857142857145</v>
      </c>
      <c r="L41" s="8">
        <f t="shared" si="175"/>
        <v>0.38378378378378381</v>
      </c>
      <c r="M41" s="8">
        <f t="shared" si="175"/>
        <v>0.38585209003215432</v>
      </c>
      <c r="N41" s="8">
        <f t="shared" si="175"/>
        <v>0.46370967741935482</v>
      </c>
      <c r="O41" s="8">
        <f t="shared" si="161"/>
        <v>8.1504702194357362E-2</v>
      </c>
      <c r="P41" s="8">
        <f t="shared" ref="P41:Z41" si="176">P29*2/SUM(O17:P17)</f>
        <v>0.31724137931034485</v>
      </c>
      <c r="Q41" s="8">
        <f t="shared" si="176"/>
        <v>0.57868020304568524</v>
      </c>
      <c r="R41" s="8">
        <f t="shared" si="176"/>
        <v>0.26235741444866922</v>
      </c>
      <c r="S41" s="8">
        <f t="shared" si="176"/>
        <v>0.3532219570405728</v>
      </c>
      <c r="T41" s="8">
        <f t="shared" si="176"/>
        <v>0.43939393939393939</v>
      </c>
      <c r="U41" s="8">
        <f t="shared" si="176"/>
        <v>0.28163992869875221</v>
      </c>
      <c r="V41" s="8">
        <f t="shared" si="176"/>
        <v>0.30991735537190085</v>
      </c>
      <c r="W41" s="8">
        <f t="shared" si="176"/>
        <v>0.44718309859154931</v>
      </c>
      <c r="X41" s="8">
        <f t="shared" si="176"/>
        <v>0.28031496062992128</v>
      </c>
      <c r="Y41" s="8">
        <f t="shared" si="176"/>
        <v>0.37243401759530792</v>
      </c>
      <c r="Z41" s="8">
        <f t="shared" si="176"/>
        <v>0.45910290237467016</v>
      </c>
      <c r="AA41" s="139">
        <f>2*SUM(O29:INDEX(O29:Z29,$B$2))/(SUM(O17:INDEX(O17:Z17,$B$2))*2+N17-INDEX(O17:Z17,$B$2))</f>
        <v>0.35092235092235091</v>
      </c>
      <c r="AB41" s="8">
        <f t="shared" ref="AB41:AB48" si="177">AVERAGE(O41:Q41)</f>
        <v>0.32580876151679578</v>
      </c>
      <c r="AC41" s="8">
        <f>2*SUM(R29:INDEX(R29:T29,$C$2))/(Q17+SUM(R17:INDEX(R17:T17,$C$2))*2-INDEX(R17:T17,$C$2))</f>
        <v>0.35166327223353699</v>
      </c>
      <c r="AD41" s="8">
        <f t="shared" si="163"/>
        <v>0.34624679422073412</v>
      </c>
      <c r="AE41" s="8">
        <f t="shared" si="164"/>
        <v>0.37061729353329981</v>
      </c>
      <c r="AF41" s="8">
        <f>AVERAGE(C41:INDEX(C41:N41,$B$2))</f>
        <v>0.29608643127420914</v>
      </c>
      <c r="AG41" s="8">
        <f t="shared" ref="AG41:AG48" si="178">AVERAGE(C41:E41)</f>
        <v>0.25858046707054916</v>
      </c>
      <c r="AH41" s="8">
        <f t="shared" ref="AH41:AH48" si="179">AVERAGE(F41:H41)</f>
        <v>0.33359239547786917</v>
      </c>
      <c r="AI41" s="8">
        <f t="shared" ref="AI41:AI48" si="180">AVERAGE(I41:K41)</f>
        <v>0.36744249837172044</v>
      </c>
      <c r="AJ41" s="8">
        <f t="shared" ref="AJ41:AJ48" si="181">AVERAGE(L41:N41)</f>
        <v>0.41111518374509765</v>
      </c>
      <c r="AK41" s="31">
        <f t="shared" ref="AK41:AK48" si="182">AA41/AF41-1</f>
        <v>0.18520240664915022</v>
      </c>
      <c r="AL41" s="31">
        <f t="shared" si="165"/>
        <v>0.25998984071718212</v>
      </c>
      <c r="AM41" s="31">
        <f t="shared" si="165"/>
        <v>5.4170529666245582E-2</v>
      </c>
      <c r="AN41" s="31">
        <f t="shared" si="165"/>
        <v>-5.7684411152527759E-2</v>
      </c>
      <c r="AO41" s="31">
        <f t="shared" si="165"/>
        <v>-9.8507405741811827E-2</v>
      </c>
      <c r="AP41" s="8">
        <f t="shared" si="166"/>
        <v>0.1649122807017544</v>
      </c>
      <c r="AQ41" s="8">
        <f t="shared" si="167"/>
        <v>0.42957746478873238</v>
      </c>
      <c r="AR41" s="8">
        <f t="shared" si="167"/>
        <v>0.39448275862068966</v>
      </c>
      <c r="AS41" s="8">
        <f t="shared" si="167"/>
        <v>0.4503937007874016</v>
      </c>
      <c r="AT41" s="8">
        <f t="shared" si="167"/>
        <v>0.48427672955974843</v>
      </c>
      <c r="AU41" s="8">
        <f t="shared" si="167"/>
        <v>0.55319148936170215</v>
      </c>
      <c r="BB41" s="8">
        <f t="shared" si="168"/>
        <v>0.33494363929146537</v>
      </c>
      <c r="BC41" s="8">
        <f>IFERROR(BC29*2/(AR17+2*SUM(AS17:INDEX(AS17:AU17,$C$2))-INDEX(AS17:AU17,$C$2)),"")</f>
        <v>0.49925852694018785</v>
      </c>
      <c r="BF41" s="8">
        <f>2*SUM(AP29:INDEX(AP29:BA29,$B$2))/(SUM(AP17:INDEX(AP17:BA17,$B$2))*2+Z17-INDEX(AP17:BA17,$B$2))</f>
        <v>0.42048378795676788</v>
      </c>
      <c r="BG41" s="122">
        <f t="shared" si="169"/>
        <v>2.0233468286099869</v>
      </c>
      <c r="BH41" s="111">
        <f t="shared" si="169"/>
        <v>1.3541028781383955</v>
      </c>
      <c r="BI41" s="111">
        <f t="shared" si="169"/>
        <v>0.68169388989715674</v>
      </c>
      <c r="BJ41" s="111">
        <f t="shared" si="169"/>
        <v>1.7167180189432842</v>
      </c>
      <c r="BK41" s="111">
        <f t="shared" si="170"/>
        <v>1.371026687064423</v>
      </c>
      <c r="BL41" s="111">
        <f t="shared" si="171"/>
        <v>1.2589875275128395</v>
      </c>
      <c r="BM41" s="111"/>
      <c r="BN41" s="111"/>
      <c r="BO41" s="111"/>
      <c r="BP41" s="111"/>
      <c r="BQ41" s="111"/>
      <c r="BR41" s="111"/>
      <c r="BS41" s="111">
        <f t="shared" ref="BS41:BS46" si="183">BB41/((O29+P29+Q29)/(SUM(N17,O17,O17,P17,P17,Q17)/2))</f>
        <v>0.95793880837359102</v>
      </c>
      <c r="BT41" s="111">
        <f t="shared" si="172"/>
        <v>1.4197061972642793</v>
      </c>
      <c r="BU41" s="111">
        <f t="shared" si="172"/>
        <v>0</v>
      </c>
      <c r="BV41" s="111">
        <f t="shared" si="172"/>
        <v>0</v>
      </c>
      <c r="BW41" s="111">
        <f t="shared" si="173"/>
        <v>1.1982245840186136</v>
      </c>
    </row>
    <row r="42" spans="1:75" x14ac:dyDescent="0.25">
      <c r="A42" s="20" t="str">
        <f t="shared" si="174"/>
        <v>Activity Ratio_by_rookie_mdrt:Rookie last month</v>
      </c>
      <c r="B42" t="s">
        <v>6</v>
      </c>
      <c r="C42" s="8">
        <f t="shared" ref="C42:N42" si="184">IFERROR(C30/C18,"")</f>
        <v>0.25316455696202533</v>
      </c>
      <c r="D42" s="8">
        <f t="shared" si="184"/>
        <v>0.19626168224299065</v>
      </c>
      <c r="E42" s="8">
        <f t="shared" si="184"/>
        <v>0.30882352941176472</v>
      </c>
      <c r="F42" s="8">
        <f t="shared" si="184"/>
        <v>0.32286995515695066</v>
      </c>
      <c r="G42" s="8">
        <f t="shared" si="184"/>
        <v>0.26936026936026936</v>
      </c>
      <c r="H42" s="8">
        <f t="shared" si="184"/>
        <v>0.33023255813953489</v>
      </c>
      <c r="I42" s="8">
        <f t="shared" si="184"/>
        <v>0.31726907630522089</v>
      </c>
      <c r="J42" s="8">
        <f t="shared" si="184"/>
        <v>0.21491228070175439</v>
      </c>
      <c r="K42" s="8">
        <f t="shared" si="184"/>
        <v>0.2930232558139535</v>
      </c>
      <c r="L42" s="8">
        <f t="shared" si="184"/>
        <v>0.28378378378378377</v>
      </c>
      <c r="M42" s="8">
        <f t="shared" si="184"/>
        <v>0.26519337016574585</v>
      </c>
      <c r="N42" s="8">
        <f t="shared" si="184"/>
        <v>0.4098360655737705</v>
      </c>
      <c r="O42" s="8">
        <f t="shared" si="161"/>
        <v>0.13430127041742287</v>
      </c>
      <c r="P42" s="8">
        <f t="shared" ref="P42:Z42" si="185">P30*2/SUM(O18:P18)</f>
        <v>8.8328075709779186E-2</v>
      </c>
      <c r="Q42" s="8">
        <f t="shared" si="185"/>
        <v>0.33566433566433568</v>
      </c>
      <c r="R42" s="8">
        <f t="shared" si="185"/>
        <v>0.44501278772378516</v>
      </c>
      <c r="S42" s="8">
        <f t="shared" si="185"/>
        <v>0.22476190476190477</v>
      </c>
      <c r="T42" s="8">
        <f t="shared" si="185"/>
        <v>0.32458233890214799</v>
      </c>
      <c r="U42" s="8">
        <f t="shared" si="185"/>
        <v>0.32258064516129031</v>
      </c>
      <c r="V42" s="8">
        <f t="shared" si="185"/>
        <v>0.25044722719141321</v>
      </c>
      <c r="W42" s="8">
        <f t="shared" si="185"/>
        <v>0.29645093945720252</v>
      </c>
      <c r="X42" s="8">
        <f t="shared" si="185"/>
        <v>0.35168738898756663</v>
      </c>
      <c r="Y42" s="8">
        <f t="shared" si="185"/>
        <v>0.33491311216429698</v>
      </c>
      <c r="Z42" s="8">
        <f t="shared" si="185"/>
        <v>0.31130690161527164</v>
      </c>
      <c r="AA42" s="139">
        <f>2*SUM(O30:INDEX(O30:Z30,$B$2))/(SUM(O18:INDEX(O18:Z18,$B$2))*2+N18-INDEX(O18:Z18,$B$2))</f>
        <v>0.24637681159420291</v>
      </c>
      <c r="AB42" s="8">
        <f t="shared" si="177"/>
        <v>0.18609789393051257</v>
      </c>
      <c r="AC42" s="8">
        <f>2*SUM(R30:INDEX(R30:T30,$C$2))/(Q18+SUM(R18:INDEX(R18:T18,$C$2))*2-INDEX(R18:T18,$C$2))</f>
        <v>0.32059925093632957</v>
      </c>
      <c r="AD42" s="8">
        <f t="shared" si="163"/>
        <v>0.28982627060330207</v>
      </c>
      <c r="AE42" s="8">
        <f t="shared" si="164"/>
        <v>0.33263580092237843</v>
      </c>
      <c r="AF42" s="8">
        <f>AVERAGE(C42:INDEX(C42:N42,$B$2))</f>
        <v>0.28011875854558926</v>
      </c>
      <c r="AG42" s="8">
        <f t="shared" si="178"/>
        <v>0.25274992287226022</v>
      </c>
      <c r="AH42" s="8">
        <f t="shared" si="179"/>
        <v>0.3074875942189183</v>
      </c>
      <c r="AI42" s="8">
        <f t="shared" si="180"/>
        <v>0.27506820427364292</v>
      </c>
      <c r="AJ42" s="8">
        <f t="shared" si="181"/>
        <v>0.31960440650776673</v>
      </c>
      <c r="AK42" s="31">
        <f t="shared" si="182"/>
        <v>-0.1204558635293782</v>
      </c>
      <c r="AL42" s="31">
        <f t="shared" si="165"/>
        <v>-0.2637074155525404</v>
      </c>
      <c r="AM42" s="31">
        <f t="shared" si="165"/>
        <v>4.2641254359277792E-2</v>
      </c>
      <c r="AN42" s="31">
        <f t="shared" si="165"/>
        <v>5.3652389117927912E-2</v>
      </c>
      <c r="AO42" s="31">
        <f t="shared" si="165"/>
        <v>4.0773512971871373E-2</v>
      </c>
      <c r="AP42" s="8">
        <f t="shared" si="166"/>
        <v>0.14550264550264549</v>
      </c>
      <c r="AQ42" s="8">
        <f t="shared" si="167"/>
        <v>0.1619718309859155</v>
      </c>
      <c r="AR42" s="8">
        <f t="shared" si="167"/>
        <v>0.33450704225352113</v>
      </c>
      <c r="AS42" s="8">
        <f t="shared" si="167"/>
        <v>0.23628691983122363</v>
      </c>
      <c r="AT42" s="8">
        <f t="shared" si="167"/>
        <v>0.2459546925566343</v>
      </c>
      <c r="AU42" s="8">
        <f t="shared" si="167"/>
        <v>0.28852459016393445</v>
      </c>
      <c r="BB42" s="8">
        <f t="shared" si="168"/>
        <v>0.20718816067653276</v>
      </c>
      <c r="BC42" s="8">
        <f>IFERROR(BC30*2/(AR18+2*SUM(AS18:INDEX(AS18:AU18,$C$2))-INDEX(AS18:AU18,$C$2)),"")</f>
        <v>0.2558019597730789</v>
      </c>
      <c r="BF42" s="8">
        <f>2*SUM(AP30:INDEX(AP30:BA30,$B$2))/(SUM(AP18:INDEX(AP18:BA18,$B$2))*2+Z18-INDEX(AP18:BA18,$B$2))</f>
        <v>0.23179326546593579</v>
      </c>
      <c r="BG42" s="122">
        <f t="shared" si="169"/>
        <v>1.0834048334048332</v>
      </c>
      <c r="BH42" s="111">
        <f t="shared" si="169"/>
        <v>1.8337525150905432</v>
      </c>
      <c r="BI42" s="111">
        <f t="shared" si="169"/>
        <v>0.99655223004694826</v>
      </c>
      <c r="BJ42" s="111">
        <f t="shared" si="169"/>
        <v>0.53096658421843934</v>
      </c>
      <c r="BK42" s="111">
        <f t="shared" si="170"/>
        <v>1.0942899456968898</v>
      </c>
      <c r="BL42" s="111">
        <f t="shared" si="171"/>
        <v>0.88891031822565092</v>
      </c>
      <c r="BM42" s="111"/>
      <c r="BN42" s="111"/>
      <c r="BO42" s="111"/>
      <c r="BP42" s="111"/>
      <c r="BQ42" s="111"/>
      <c r="BR42" s="111"/>
      <c r="BS42" s="111">
        <f t="shared" si="183"/>
        <v>1.3964482029598309</v>
      </c>
      <c r="BT42" s="111">
        <f t="shared" si="172"/>
        <v>0.79788695396509424</v>
      </c>
      <c r="BU42" s="111">
        <f t="shared" si="172"/>
        <v>0</v>
      </c>
      <c r="BV42" s="111">
        <f t="shared" si="172"/>
        <v>0</v>
      </c>
      <c r="BW42" s="111">
        <f t="shared" si="173"/>
        <v>0.94080795983232757</v>
      </c>
    </row>
    <row r="43" spans="1:75" x14ac:dyDescent="0.25">
      <c r="A43" s="20" t="str">
        <f t="shared" si="174"/>
        <v>Activity Ratio_by_rookie_mdrt:2-3 months</v>
      </c>
      <c r="B43" t="s">
        <v>7</v>
      </c>
      <c r="C43" s="8">
        <f t="shared" ref="C43:N43" si="186">IFERROR(C31/C19,"")</f>
        <v>0.20270270270270271</v>
      </c>
      <c r="D43" s="8">
        <f t="shared" si="186"/>
        <v>0.14418604651162792</v>
      </c>
      <c r="E43" s="8">
        <f t="shared" si="186"/>
        <v>0.20956719817767655</v>
      </c>
      <c r="F43" s="8">
        <f t="shared" si="186"/>
        <v>0.19259259259259259</v>
      </c>
      <c r="G43" s="8">
        <f t="shared" si="186"/>
        <v>0.28125</v>
      </c>
      <c r="H43" s="8">
        <f t="shared" si="186"/>
        <v>0.31724137931034485</v>
      </c>
      <c r="I43" s="8">
        <f t="shared" si="186"/>
        <v>0.28604651162790695</v>
      </c>
      <c r="J43" s="8">
        <f t="shared" si="186"/>
        <v>0.17209302325581396</v>
      </c>
      <c r="K43" s="8">
        <f t="shared" si="186"/>
        <v>0.26570048309178745</v>
      </c>
      <c r="L43" s="8">
        <f t="shared" si="186"/>
        <v>0.19143576826196473</v>
      </c>
      <c r="M43" s="8">
        <f t="shared" si="186"/>
        <v>0.26884422110552764</v>
      </c>
      <c r="N43" s="8">
        <f t="shared" si="186"/>
        <v>0.3457142857142857</v>
      </c>
      <c r="O43" s="8">
        <f t="shared" si="161"/>
        <v>0.12285012285012285</v>
      </c>
      <c r="P43" s="8">
        <f t="shared" ref="P43:Z43" si="187">P31*2/SUM(O19:P19)</f>
        <v>0.11267605633802817</v>
      </c>
      <c r="Q43" s="8">
        <f t="shared" si="187"/>
        <v>0.13138686131386862</v>
      </c>
      <c r="R43" s="8">
        <f t="shared" si="187"/>
        <v>0.11574074074074074</v>
      </c>
      <c r="S43" s="8">
        <f t="shared" si="187"/>
        <v>0.30534351145038169</v>
      </c>
      <c r="T43" s="8">
        <f t="shared" si="187"/>
        <v>0.22602739726027396</v>
      </c>
      <c r="U43" s="8">
        <f t="shared" si="187"/>
        <v>0.16367713004484305</v>
      </c>
      <c r="V43" s="8">
        <f t="shared" si="187"/>
        <v>0.16907675194660735</v>
      </c>
      <c r="W43" s="8">
        <f t="shared" si="187"/>
        <v>0.140625</v>
      </c>
      <c r="X43" s="8">
        <f t="shared" si="187"/>
        <v>0.12968591691995948</v>
      </c>
      <c r="Y43" s="8">
        <f t="shared" si="187"/>
        <v>0.214</v>
      </c>
      <c r="Z43" s="8">
        <f t="shared" si="187"/>
        <v>0.29097283085013148</v>
      </c>
      <c r="AA43" s="139">
        <f>2*SUM(O31:INDEX(O31:Z31,$B$2))/(SUM(O19:INDEX(O19:Z19,$B$2))*2+N19-INDEX(O19:Z19,$B$2))</f>
        <v>0.16315553563424473</v>
      </c>
      <c r="AB43" s="8">
        <f t="shared" si="177"/>
        <v>0.12230434683400655</v>
      </c>
      <c r="AC43" s="8">
        <f>2*SUM(R31:INDEX(R31:T31,$C$2))/(Q19+SUM(R19:INDEX(R19:T19,$C$2))*2-INDEX(R19:T19,$C$2))</f>
        <v>0.22270742358078602</v>
      </c>
      <c r="AD43" s="8">
        <f t="shared" si="163"/>
        <v>0.15779296066381679</v>
      </c>
      <c r="AE43" s="8">
        <f t="shared" si="164"/>
        <v>0.21155291592336364</v>
      </c>
      <c r="AF43" s="8">
        <f>AVERAGE(C43:INDEX(C43:N43,$B$2))</f>
        <v>0.22458998654915743</v>
      </c>
      <c r="AG43" s="8">
        <f t="shared" si="178"/>
        <v>0.18548531579733574</v>
      </c>
      <c r="AH43" s="8">
        <f t="shared" si="179"/>
        <v>0.26369465730097913</v>
      </c>
      <c r="AI43" s="8">
        <f t="shared" si="180"/>
        <v>0.24128000599183616</v>
      </c>
      <c r="AJ43" s="8">
        <f t="shared" si="181"/>
        <v>0.26866475836059273</v>
      </c>
      <c r="AK43" s="31">
        <f t="shared" si="182"/>
        <v>-0.27354047194560094</v>
      </c>
      <c r="AL43" s="31">
        <f t="shared" si="165"/>
        <v>-0.3406251793665529</v>
      </c>
      <c r="AM43" s="31">
        <f t="shared" si="165"/>
        <v>-0.15543444884213409</v>
      </c>
      <c r="AN43" s="31">
        <f t="shared" si="165"/>
        <v>-0.34601725486878598</v>
      </c>
      <c r="AO43" s="31">
        <f t="shared" si="165"/>
        <v>-0.21257660582552296</v>
      </c>
      <c r="AP43" s="8">
        <f t="shared" si="166"/>
        <v>0.13322759714512292</v>
      </c>
      <c r="AQ43" s="8">
        <f t="shared" si="167"/>
        <v>0.17613636363636365</v>
      </c>
      <c r="AR43" s="8">
        <f t="shared" si="167"/>
        <v>0.13272311212814644</v>
      </c>
      <c r="AS43" s="8">
        <f t="shared" si="167"/>
        <v>0.1372369624885636</v>
      </c>
      <c r="AT43" s="8">
        <f t="shared" si="167"/>
        <v>0.15849673202614378</v>
      </c>
      <c r="AU43" s="8">
        <f t="shared" si="167"/>
        <v>0.14664586583463338</v>
      </c>
      <c r="BB43" s="8">
        <f>IFERROR(BB31/(AVERAGE(Z19,AP19)+AVERAGE(AP19,AQ19)+AVERAGE(AR19,AQ19)),"")</f>
        <v>0.14824120603015076</v>
      </c>
      <c r="BC43" s="8">
        <f>IFERROR(BC31*2/(AR19+2*SUM(AS19:INDEX(AS19:AU19,$C$2))-INDEX(AS19:AU19,$C$2)),"")</f>
        <v>0.1478188385662684</v>
      </c>
      <c r="BF43" s="8">
        <f>2*SUM(AP31:INDEX(AP31:BA31,$B$2))/(SUM(AP19:INDEX(AP19:BA19,$B$2))*2+Z19-INDEX(AP19:BA19,$B$2))</f>
        <v>0.14804063860667635</v>
      </c>
      <c r="BG43" s="122">
        <f t="shared" si="169"/>
        <v>1.0844726407613006</v>
      </c>
      <c r="BH43" s="111">
        <f t="shared" si="169"/>
        <v>1.5632102272727273</v>
      </c>
      <c r="BI43" s="111">
        <f t="shared" si="169"/>
        <v>1.0101703534197812</v>
      </c>
      <c r="BJ43" s="111">
        <f t="shared" si="169"/>
        <v>1.1857273559011894</v>
      </c>
      <c r="BK43" s="111">
        <f t="shared" si="170"/>
        <v>0.51907679738562085</v>
      </c>
      <c r="BL43" s="111">
        <f t="shared" si="171"/>
        <v>0.64879686096534772</v>
      </c>
      <c r="BM43" s="111"/>
      <c r="BN43" s="111"/>
      <c r="BO43" s="111"/>
      <c r="BP43" s="111"/>
      <c r="BQ43" s="111"/>
      <c r="BR43" s="111"/>
      <c r="BS43" s="111">
        <f t="shared" si="183"/>
        <v>1.2183574120603016</v>
      </c>
      <c r="BT43" s="111">
        <f t="shared" si="172"/>
        <v>0.66373556924853849</v>
      </c>
      <c r="BU43" s="111">
        <f t="shared" si="172"/>
        <v>0</v>
      </c>
      <c r="BV43" s="111">
        <f t="shared" si="172"/>
        <v>0</v>
      </c>
      <c r="BW43" s="111">
        <f t="shared" si="173"/>
        <v>0.90735896904256852</v>
      </c>
    </row>
    <row r="44" spans="1:75" x14ac:dyDescent="0.25">
      <c r="A44" s="20" t="str">
        <f t="shared" si="174"/>
        <v>Activity Ratio_by_rookie_mdrt:4 - 6 mths</v>
      </c>
      <c r="B44" t="s">
        <v>8</v>
      </c>
      <c r="C44" s="8">
        <f t="shared" ref="C44:N44" si="188">IFERROR(C32/C20,"")</f>
        <v>0.17708333333333334</v>
      </c>
      <c r="D44" s="8">
        <f t="shared" si="188"/>
        <v>0.12110726643598616</v>
      </c>
      <c r="E44" s="8">
        <f t="shared" si="188"/>
        <v>0.1853035143769968</v>
      </c>
      <c r="F44" s="8">
        <f t="shared" si="188"/>
        <v>0.22408963585434175</v>
      </c>
      <c r="G44" s="8">
        <f t="shared" si="188"/>
        <v>0.27873563218390807</v>
      </c>
      <c r="H44" s="8">
        <f t="shared" si="188"/>
        <v>0.2834008097165992</v>
      </c>
      <c r="I44" s="8">
        <f t="shared" si="188"/>
        <v>0.2874493927125506</v>
      </c>
      <c r="J44" s="8">
        <f t="shared" si="188"/>
        <v>0.23646723646723647</v>
      </c>
      <c r="K44" s="8">
        <f t="shared" si="188"/>
        <v>0.35128205128205126</v>
      </c>
      <c r="L44" s="8">
        <f t="shared" si="188"/>
        <v>0.23627684964200477</v>
      </c>
      <c r="M44" s="8">
        <f t="shared" si="188"/>
        <v>0.26224783861671469</v>
      </c>
      <c r="N44" s="8">
        <f t="shared" si="188"/>
        <v>0.36656891495601174</v>
      </c>
      <c r="O44" s="8">
        <f t="shared" si="161"/>
        <v>0.10112359550561797</v>
      </c>
      <c r="P44" s="8">
        <f t="shared" ref="P44:Z44" si="189">P32*2/SUM(O20:P20)</f>
        <v>9.2348284960422161E-2</v>
      </c>
      <c r="Q44" s="8">
        <f t="shared" si="189"/>
        <v>0.19399538106235567</v>
      </c>
      <c r="R44" s="8">
        <f t="shared" si="189"/>
        <v>0.15686274509803921</v>
      </c>
      <c r="S44" s="8">
        <f t="shared" si="189"/>
        <v>0.10901001112347053</v>
      </c>
      <c r="T44" s="8">
        <f t="shared" si="189"/>
        <v>0.15455950540958269</v>
      </c>
      <c r="U44" s="8">
        <f t="shared" si="189"/>
        <v>0.20608108108108109</v>
      </c>
      <c r="V44" s="8">
        <f t="shared" si="189"/>
        <v>0.19631901840490798</v>
      </c>
      <c r="W44" s="8">
        <f t="shared" si="189"/>
        <v>0.18144329896907216</v>
      </c>
      <c r="X44" s="8">
        <f t="shared" si="189"/>
        <v>0.12037037037037036</v>
      </c>
      <c r="Y44" s="8">
        <f t="shared" si="189"/>
        <v>8.2051282051282051E-2</v>
      </c>
      <c r="Z44" s="8">
        <f t="shared" si="189"/>
        <v>0.15978928884986832</v>
      </c>
      <c r="AA44" s="139">
        <f>2*SUM(O32:INDEX(O32:Z32,$B$2))/(SUM(O20:INDEX(O20:Z20,$B$2))*2+N20-INDEX(O20:Z20,$B$2))</f>
        <v>0.1360544217687075</v>
      </c>
      <c r="AB44" s="8">
        <f t="shared" si="177"/>
        <v>0.12915575384279862</v>
      </c>
      <c r="AC44" s="8">
        <f>2*SUM(R32:INDEX(R32:T32,$C$2))/(Q20+SUM(R20:INDEX(R20:T20,$C$2))*2-INDEX(R20:T20,$C$2))</f>
        <v>0.13916500994035785</v>
      </c>
      <c r="AD44" s="8">
        <f t="shared" si="163"/>
        <v>0.19461446615168709</v>
      </c>
      <c r="AE44" s="8">
        <f t="shared" si="164"/>
        <v>0.12073698042384025</v>
      </c>
      <c r="AF44" s="8">
        <f>AVERAGE(C44:INDEX(C44:N44,$B$2))</f>
        <v>0.21162003198352752</v>
      </c>
      <c r="AG44" s="8">
        <f t="shared" si="178"/>
        <v>0.16116470471543876</v>
      </c>
      <c r="AH44" s="8">
        <f t="shared" si="179"/>
        <v>0.26207535925161635</v>
      </c>
      <c r="AI44" s="8">
        <f t="shared" si="180"/>
        <v>0.29173289348727943</v>
      </c>
      <c r="AJ44" s="8">
        <f t="shared" si="181"/>
        <v>0.28836453440491039</v>
      </c>
      <c r="AK44" s="31">
        <f t="shared" si="182"/>
        <v>-0.35708155559064492</v>
      </c>
      <c r="AL44" s="31">
        <f t="shared" si="165"/>
        <v>-0.19861017912797285</v>
      </c>
      <c r="AM44" s="31">
        <f t="shared" si="165"/>
        <v>-0.46898857512679515</v>
      </c>
      <c r="AN44" s="31">
        <f t="shared" si="165"/>
        <v>-0.33290187532393234</v>
      </c>
      <c r="AO44" s="31">
        <f t="shared" si="165"/>
        <v>-0.58130433524704528</v>
      </c>
      <c r="AP44" s="8">
        <f t="shared" si="166"/>
        <v>7.4342701722574803E-2</v>
      </c>
      <c r="AQ44" s="8">
        <f t="shared" si="167"/>
        <v>0.17279046673286991</v>
      </c>
      <c r="AR44" s="8">
        <f t="shared" si="167"/>
        <v>0.32</v>
      </c>
      <c r="AS44" s="8">
        <f t="shared" si="167"/>
        <v>0.20062695924764889</v>
      </c>
      <c r="AT44" s="8">
        <f t="shared" si="167"/>
        <v>0.16464891041162227</v>
      </c>
      <c r="AU44" s="8">
        <f t="shared" si="167"/>
        <v>0.18128654970760233</v>
      </c>
      <c r="BB44" s="8">
        <f t="shared" ref="BB44:BB46" si="190">IFERROR(BB32/(AVERAGE(Z20,AP20)+AVERAGE(AP20,AQ20)+AVERAGE(AR20,AQ20)),"")</f>
        <v>0.18187808896210872</v>
      </c>
      <c r="BC44" s="8">
        <f>IFERROR(BC32*2/(AR20+2*SUM(AS20:INDEX(AS20:AU20,$C$2))-INDEX(AS20:AU20,$C$2)),"")</f>
        <v>0.18321848398865018</v>
      </c>
      <c r="BF44" s="8">
        <f>2*SUM(AP32:INDEX(AP32:BA32,$B$2))/(SUM(AP20:INDEX(AP20:BA20,$B$2))*2+Z20-INDEX(AP20:BA20,$B$2))</f>
        <v>0.18247909850963287</v>
      </c>
      <c r="BG44" s="122">
        <f t="shared" si="169"/>
        <v>0.73516671703435088</v>
      </c>
      <c r="BH44" s="111">
        <f t="shared" si="169"/>
        <v>1.871073911193077</v>
      </c>
      <c r="BI44" s="111">
        <f t="shared" si="169"/>
        <v>1.6495238095238094</v>
      </c>
      <c r="BJ44" s="111">
        <f t="shared" si="169"/>
        <v>1.2789968652037618</v>
      </c>
      <c r="BK44" s="111">
        <f t="shared" si="170"/>
        <v>1.5104017393882492</v>
      </c>
      <c r="BL44" s="111">
        <f t="shared" si="171"/>
        <v>1.1729239766081871</v>
      </c>
      <c r="BM44" s="111"/>
      <c r="BN44" s="111"/>
      <c r="BO44" s="111"/>
      <c r="BP44" s="111"/>
      <c r="BQ44" s="111"/>
      <c r="BR44" s="111"/>
      <c r="BS44" s="111">
        <f t="shared" si="183"/>
        <v>1.3705394058564062</v>
      </c>
      <c r="BT44" s="111">
        <f t="shared" si="172"/>
        <v>1.3165556778041576</v>
      </c>
      <c r="BU44" s="111">
        <f t="shared" si="172"/>
        <v>0</v>
      </c>
      <c r="BV44" s="111">
        <f t="shared" si="172"/>
        <v>0</v>
      </c>
      <c r="BW44" s="111">
        <f t="shared" si="173"/>
        <v>1.3412213740458014</v>
      </c>
    </row>
    <row r="45" spans="1:75" x14ac:dyDescent="0.25">
      <c r="A45" s="20" t="str">
        <f t="shared" si="174"/>
        <v>Activity Ratio_by_rookie_mdrt:7-12mth</v>
      </c>
      <c r="B45" t="s">
        <v>1</v>
      </c>
      <c r="C45" s="8">
        <f t="shared" ref="C45:N45" si="191">IFERROR(C33/C21,"")</f>
        <v>0.15656565656565657</v>
      </c>
      <c r="D45" s="8">
        <f t="shared" si="191"/>
        <v>0.12648221343873517</v>
      </c>
      <c r="E45" s="8">
        <f t="shared" si="191"/>
        <v>9.3645484949832769E-2</v>
      </c>
      <c r="F45" s="8">
        <f t="shared" si="191"/>
        <v>0.17595307917888564</v>
      </c>
      <c r="G45" s="8">
        <f t="shared" si="191"/>
        <v>0.234375</v>
      </c>
      <c r="H45" s="8">
        <f t="shared" si="191"/>
        <v>0.30847457627118646</v>
      </c>
      <c r="I45" s="8">
        <f t="shared" si="191"/>
        <v>0.28104575163398693</v>
      </c>
      <c r="J45" s="8">
        <f t="shared" si="191"/>
        <v>0.2435064935064935</v>
      </c>
      <c r="K45" s="8">
        <f t="shared" si="191"/>
        <v>0.37546468401486988</v>
      </c>
      <c r="L45" s="8">
        <f t="shared" si="191"/>
        <v>0.27138643067846607</v>
      </c>
      <c r="M45" s="8">
        <f t="shared" si="191"/>
        <v>0.31873479318734793</v>
      </c>
      <c r="N45" s="8">
        <f t="shared" si="191"/>
        <v>0.34382566585956414</v>
      </c>
      <c r="O45" s="8">
        <f t="shared" si="161"/>
        <v>0.10650887573964497</v>
      </c>
      <c r="P45" s="8">
        <f t="shared" ref="P45:Z45" si="192">P33*2/SUM(O21:P21)</f>
        <v>9.6491228070175433E-2</v>
      </c>
      <c r="Q45" s="8">
        <f t="shared" si="192"/>
        <v>0.16463414634146342</v>
      </c>
      <c r="R45" s="8">
        <f t="shared" si="192"/>
        <v>0.15083251714005877</v>
      </c>
      <c r="S45" s="8">
        <f t="shared" si="192"/>
        <v>0.14038657171922686</v>
      </c>
      <c r="T45" s="8">
        <f t="shared" si="192"/>
        <v>0.19282051282051282</v>
      </c>
      <c r="U45" s="8">
        <f t="shared" si="192"/>
        <v>0.15866797257590598</v>
      </c>
      <c r="V45" s="8">
        <f t="shared" si="192"/>
        <v>0.15055951169888099</v>
      </c>
      <c r="W45" s="8">
        <f t="shared" si="192"/>
        <v>0.1373873873873874</v>
      </c>
      <c r="X45" s="8">
        <f t="shared" si="192"/>
        <v>0.14238773274917854</v>
      </c>
      <c r="Y45" s="8">
        <f t="shared" si="192"/>
        <v>0.15281757402101243</v>
      </c>
      <c r="Z45" s="8">
        <f t="shared" si="192"/>
        <v>0.20664206642066421</v>
      </c>
      <c r="AA45" s="139">
        <f>2*SUM(O33:INDEX(O33:Z33,$B$2))/(SUM(O21:INDEX(O21:Z21,$B$2))*2+N21-INDEX(O21:Z21,$B$2))</f>
        <v>0.14335664335664336</v>
      </c>
      <c r="AB45" s="8">
        <f t="shared" si="177"/>
        <v>0.12254475005042793</v>
      </c>
      <c r="AC45" s="8">
        <f>2*SUM(R33:INDEX(R33:T33,$C$2))/(Q21+SUM(R21:INDEX(R21:T21,$C$2))*2-INDEX(R21:T21,$C$2))</f>
        <v>0.16112789526686808</v>
      </c>
      <c r="AD45" s="8">
        <f t="shared" si="163"/>
        <v>0.14887162388739147</v>
      </c>
      <c r="AE45" s="8">
        <f t="shared" si="164"/>
        <v>0.16728245773028505</v>
      </c>
      <c r="AF45" s="8">
        <f>AVERAGE(C45:INDEX(C45:N45,$B$2))</f>
        <v>0.1825826684007161</v>
      </c>
      <c r="AG45" s="8">
        <f t="shared" si="178"/>
        <v>0.12556445165140817</v>
      </c>
      <c r="AH45" s="8">
        <f t="shared" si="179"/>
        <v>0.23960088515002406</v>
      </c>
      <c r="AI45" s="8">
        <f t="shared" si="180"/>
        <v>0.30000564305178345</v>
      </c>
      <c r="AJ45" s="8">
        <f t="shared" si="181"/>
        <v>0.3113156299084594</v>
      </c>
      <c r="AK45" s="31">
        <f t="shared" si="182"/>
        <v>-0.21483980592277785</v>
      </c>
      <c r="AL45" s="31">
        <f t="shared" si="165"/>
        <v>-2.4049016750087304E-2</v>
      </c>
      <c r="AM45" s="31">
        <f t="shared" si="165"/>
        <v>-0.32751544233244712</v>
      </c>
      <c r="AN45" s="31">
        <f t="shared" si="165"/>
        <v>-0.50377058786959217</v>
      </c>
      <c r="AO45" s="31">
        <f t="shared" si="165"/>
        <v>-0.46265962367686608</v>
      </c>
      <c r="AP45" s="8">
        <f t="shared" si="166"/>
        <v>4.9036777583187391E-2</v>
      </c>
      <c r="AQ45" s="8">
        <f t="shared" si="167"/>
        <v>7.2649572649572655E-2</v>
      </c>
      <c r="AR45" s="8">
        <f t="shared" si="167"/>
        <v>0.17268445839874411</v>
      </c>
      <c r="AS45" s="8">
        <f t="shared" si="167"/>
        <v>0.1975736568457539</v>
      </c>
      <c r="AT45" s="8">
        <f t="shared" si="167"/>
        <v>0.2814569536423841</v>
      </c>
      <c r="AU45" s="8">
        <f t="shared" si="167"/>
        <v>0.23404255319148937</v>
      </c>
      <c r="BB45" s="8">
        <f t="shared" si="190"/>
        <v>8.6187845303867403E-2</v>
      </c>
      <c r="BC45" s="8">
        <f>IFERROR(BC33*2/(AR21+2*SUM(AS21:INDEX(AS21:AU21,$C$2))-INDEX(AS21:AU21,$C$2)),"")</f>
        <v>0.23797206414899122</v>
      </c>
      <c r="BF45" s="8">
        <f>2*SUM(AP33:INDEX(AP33:BA33,$B$2))/(SUM(AP21:INDEX(AP21:BA21,$B$2))*2+Z21-INDEX(AP21:BA21,$B$2))</f>
        <v>0.14931153184165233</v>
      </c>
      <c r="BG45" s="122">
        <f t="shared" si="169"/>
        <v>0.46040085619770382</v>
      </c>
      <c r="BH45" s="111">
        <f t="shared" si="169"/>
        <v>0.75291375291375306</v>
      </c>
      <c r="BI45" s="111">
        <f t="shared" si="169"/>
        <v>1.0488981917553346</v>
      </c>
      <c r="BJ45" s="111">
        <f t="shared" si="169"/>
        <v>1.3098876859708748</v>
      </c>
      <c r="BK45" s="111">
        <f t="shared" si="170"/>
        <v>2.0048709089164025</v>
      </c>
      <c r="BL45" s="111">
        <f t="shared" si="171"/>
        <v>1.2137845178813944</v>
      </c>
      <c r="BM45" s="111"/>
      <c r="BN45" s="111"/>
      <c r="BO45" s="111"/>
      <c r="BP45" s="111"/>
      <c r="BQ45" s="111"/>
      <c r="BR45" s="111"/>
      <c r="BS45" s="111">
        <f t="shared" si="183"/>
        <v>0.69482612934676635</v>
      </c>
      <c r="BT45" s="111">
        <f t="shared" si="172"/>
        <v>1.4769141231246767</v>
      </c>
      <c r="BU45" s="111">
        <f t="shared" si="172"/>
        <v>0</v>
      </c>
      <c r="BV45" s="111">
        <f t="shared" si="172"/>
        <v>0</v>
      </c>
      <c r="BW45" s="111">
        <f t="shared" si="173"/>
        <v>1.0415389782125015</v>
      </c>
    </row>
    <row r="46" spans="1:75" x14ac:dyDescent="0.25">
      <c r="A46" s="20" t="str">
        <f t="shared" si="174"/>
        <v>Activity Ratio_by_rookie_mdrt:13+mth</v>
      </c>
      <c r="B46" t="s">
        <v>2</v>
      </c>
      <c r="C46" s="8">
        <f t="shared" ref="C46:N46" si="193">IFERROR(C34/C22,"")</f>
        <v>0.2441860465116279</v>
      </c>
      <c r="D46" s="8">
        <f t="shared" si="193"/>
        <v>0.12222222222222222</v>
      </c>
      <c r="E46" s="8">
        <f t="shared" si="193"/>
        <v>0.18181818181818182</v>
      </c>
      <c r="F46" s="8">
        <f t="shared" si="193"/>
        <v>0.20454545454545456</v>
      </c>
      <c r="G46" s="8">
        <f t="shared" si="193"/>
        <v>0.27956989247311825</v>
      </c>
      <c r="H46" s="8">
        <f t="shared" si="193"/>
        <v>0.23478260869565218</v>
      </c>
      <c r="I46" s="8">
        <f t="shared" si="193"/>
        <v>0.1875</v>
      </c>
      <c r="J46" s="8">
        <f t="shared" si="193"/>
        <v>0.20547945205479451</v>
      </c>
      <c r="K46" s="8">
        <f t="shared" si="193"/>
        <v>0.37195121951219512</v>
      </c>
      <c r="L46" s="8">
        <f t="shared" si="193"/>
        <v>0.27868852459016391</v>
      </c>
      <c r="M46" s="8">
        <f t="shared" si="193"/>
        <v>0.36597938144329895</v>
      </c>
      <c r="N46" s="8">
        <f t="shared" si="193"/>
        <v>0.41474654377880182</v>
      </c>
      <c r="O46" s="8">
        <f t="shared" si="161"/>
        <v>0.11020408163265306</v>
      </c>
      <c r="P46" s="8">
        <f t="shared" ref="P46:Z46" si="194">P34*2/SUM(O22:P22)</f>
        <v>9.5238095238095233E-2</v>
      </c>
      <c r="Q46" s="8">
        <f t="shared" si="194"/>
        <v>0.17981072555205047</v>
      </c>
      <c r="R46" s="8">
        <f t="shared" si="194"/>
        <v>0.15743440233236153</v>
      </c>
      <c r="S46" s="8">
        <f t="shared" si="194"/>
        <v>0.14143920595533499</v>
      </c>
      <c r="T46" s="8">
        <f t="shared" si="194"/>
        <v>0.23873873873873874</v>
      </c>
      <c r="U46" s="8">
        <f t="shared" si="194"/>
        <v>0.14822771213748656</v>
      </c>
      <c r="V46" s="8">
        <f t="shared" si="194"/>
        <v>0.10821643286573146</v>
      </c>
      <c r="W46" s="8">
        <f t="shared" si="194"/>
        <v>0.14001892147587511</v>
      </c>
      <c r="X46" s="8">
        <f t="shared" si="194"/>
        <v>0.11219946571682991</v>
      </c>
      <c r="Y46" s="8">
        <f t="shared" si="194"/>
        <v>0.1272264631043257</v>
      </c>
      <c r="Z46" s="8">
        <f t="shared" si="194"/>
        <v>0.21669341894060995</v>
      </c>
      <c r="AA46" s="139">
        <f>2*SUM(O34:INDEX(O34:Z34,$B$2))/(SUM(O22:INDEX(O22:Z22,$B$2))*2+N22-INDEX(O22:Z22,$B$2))</f>
        <v>0.16080156402737047</v>
      </c>
      <c r="AB46" s="8">
        <f t="shared" si="177"/>
        <v>0.12841763414093291</v>
      </c>
      <c r="AC46" s="8">
        <f>2*SUM(R34:INDEX(R34:T34,$C$2))/(Q22+SUM(R22:INDEX(R22:T22,$C$2))*2-INDEX(R22:T22,$C$2))</f>
        <v>0.18235294117647058</v>
      </c>
      <c r="AD46" s="8">
        <f t="shared" si="163"/>
        <v>0.13215435549303103</v>
      </c>
      <c r="AE46" s="8">
        <f t="shared" si="164"/>
        <v>0.15203978258725517</v>
      </c>
      <c r="AF46" s="8">
        <f>AVERAGE(C46:INDEX(C46:N46,$B$2))</f>
        <v>0.21118740104437617</v>
      </c>
      <c r="AG46" s="8">
        <f t="shared" si="178"/>
        <v>0.18274215018401066</v>
      </c>
      <c r="AH46" s="8">
        <f t="shared" si="179"/>
        <v>0.23963265190474167</v>
      </c>
      <c r="AI46" s="8">
        <f t="shared" si="180"/>
        <v>0.25497689052232991</v>
      </c>
      <c r="AJ46" s="8">
        <f t="shared" si="181"/>
        <v>0.35313814993742154</v>
      </c>
      <c r="AK46" s="31">
        <f t="shared" si="182"/>
        <v>-0.23858353655490205</v>
      </c>
      <c r="AL46" s="31">
        <f t="shared" si="165"/>
        <v>-0.29727414276550945</v>
      </c>
      <c r="AM46" s="31">
        <f t="shared" si="165"/>
        <v>-0.23903132679531847</v>
      </c>
      <c r="AN46" s="31">
        <f t="shared" si="165"/>
        <v>-0.48170065443065146</v>
      </c>
      <c r="AO46" s="31">
        <f t="shared" si="165"/>
        <v>-0.56946089621243789</v>
      </c>
      <c r="AP46" s="8">
        <f t="shared" si="166"/>
        <v>7.2780203784570591E-2</v>
      </c>
      <c r="AQ46" s="8">
        <f t="shared" si="167"/>
        <v>7.963800904977375E-2</v>
      </c>
      <c r="AR46" s="8">
        <f t="shared" si="167"/>
        <v>0.18328840970350405</v>
      </c>
      <c r="AS46" s="8">
        <f t="shared" si="167"/>
        <v>0.1875</v>
      </c>
      <c r="AT46" s="8">
        <f t="shared" si="167"/>
        <v>0.18208516886930984</v>
      </c>
      <c r="AU46" s="8">
        <f t="shared" si="167"/>
        <v>0.17033773861967694</v>
      </c>
      <c r="BB46" s="8">
        <f t="shared" si="190"/>
        <v>0.10058987891959019</v>
      </c>
      <c r="BC46" s="8">
        <f>IFERROR(BC34*2/(AR22+2*SUM(AS22:INDEX(AS22:AU22,$C$2))-INDEX(AS22:AU22,$C$2)),"")</f>
        <v>0.18005808325266215</v>
      </c>
      <c r="BF46" s="8">
        <f>2*SUM(AP34:INDEX(AP34:BA34,$B$2))/(SUM(AP22:INDEX(AP22:BA22,$B$2))*2+Z22-INDEX(AP22:BA22,$B$2))</f>
        <v>0.13164365424626442</v>
      </c>
      <c r="BG46" s="122">
        <f t="shared" si="169"/>
        <v>0.66041296026739982</v>
      </c>
      <c r="BH46" s="111">
        <f t="shared" si="169"/>
        <v>0.83619909502262446</v>
      </c>
      <c r="BI46" s="111">
        <f t="shared" si="169"/>
        <v>1.0193408048422945</v>
      </c>
      <c r="BJ46" s="111">
        <f t="shared" si="169"/>
        <v>1.1909722222222221</v>
      </c>
      <c r="BK46" s="111">
        <f t="shared" si="170"/>
        <v>1.2873740886724889</v>
      </c>
      <c r="BL46" s="111">
        <f t="shared" si="171"/>
        <v>0.71349015044468456</v>
      </c>
      <c r="BM46" s="111"/>
      <c r="BN46" s="111"/>
      <c r="BO46" s="111"/>
      <c r="BP46" s="111"/>
      <c r="BQ46" s="111"/>
      <c r="BR46" s="111"/>
      <c r="BS46" s="111">
        <f t="shared" si="183"/>
        <v>0.76879407459972504</v>
      </c>
      <c r="BT46" s="111">
        <f t="shared" si="172"/>
        <v>0.98741529525653438</v>
      </c>
      <c r="BU46" s="111">
        <f t="shared" si="172"/>
        <v>0</v>
      </c>
      <c r="BV46" s="111">
        <f t="shared" si="172"/>
        <v>0</v>
      </c>
      <c r="BW46" s="111">
        <f t="shared" si="173"/>
        <v>0.8186714789904469</v>
      </c>
    </row>
    <row r="47" spans="1:75" x14ac:dyDescent="0.25">
      <c r="A47" s="20" t="str">
        <f t="shared" si="174"/>
        <v>Activity Ratio_by_rookie_mdrt:SA</v>
      </c>
      <c r="B47" s="135" t="s">
        <v>136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31"/>
      <c r="AL47" s="31"/>
      <c r="AM47" s="31"/>
      <c r="AN47" s="31"/>
      <c r="AO47" s="31"/>
      <c r="AP47" s="8"/>
      <c r="AQ47" s="8">
        <f>IFERROR(AQ35/(SUM(AP23,AQ23)/2),"")</f>
        <v>7.7596996245306638E-2</v>
      </c>
      <c r="AR47" s="8">
        <f t="shared" si="167"/>
        <v>3.6449147560258674E-2</v>
      </c>
      <c r="AS47" s="8">
        <f t="shared" si="167"/>
        <v>3.4448818897637797E-2</v>
      </c>
      <c r="AT47" s="8">
        <f t="shared" si="167"/>
        <v>1.8922254216371864E-2</v>
      </c>
      <c r="AU47" s="8">
        <f t="shared" si="167"/>
        <v>1.052262364082778E-2</v>
      </c>
      <c r="BB47" s="8">
        <f>IFERROR(BB35/(SUM(AP23,AQ23,AQ23,AR23)/2),"")</f>
        <v>4.9599999999999998E-2</v>
      </c>
      <c r="BC47" s="8">
        <f>IFERROR(BC35*2/(AR23+2*SUM(AS23:INDEX(AS23:AU23,$C$2))-INDEX(AS23:AU23,$C$2)),"")</f>
        <v>1.9961717254580257E-2</v>
      </c>
      <c r="BF47" s="8">
        <f>2*SUM(AP35:INDEX(AP35:BA35,$B$2))/(SUM(AP23:INDEX(AP23:BA23,$B$2))*2+Z23-INDEX(AP23:BA23,$B$2))</f>
        <v>2.7511717953943346E-2</v>
      </c>
      <c r="BG47" s="122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</row>
    <row r="48" spans="1:75" s="17" customFormat="1" x14ac:dyDescent="0.25">
      <c r="A48" s="20" t="str">
        <f t="shared" si="174"/>
        <v xml:space="preserve">Activity Ratio_by_rookie_mdrt:Total </v>
      </c>
      <c r="B48" s="1" t="s">
        <v>3</v>
      </c>
      <c r="C48" s="9">
        <f t="shared" ref="C48:N48" si="195">IFERROR(C36/C24,"")</f>
        <v>0.21787296898079764</v>
      </c>
      <c r="D48" s="9">
        <f t="shared" si="195"/>
        <v>0.16413593637020968</v>
      </c>
      <c r="E48" s="9">
        <f t="shared" si="195"/>
        <v>0.20759837177747625</v>
      </c>
      <c r="F48" s="9">
        <f t="shared" si="195"/>
        <v>0.24539877300613497</v>
      </c>
      <c r="G48" s="9">
        <f t="shared" si="195"/>
        <v>0.29363579080025204</v>
      </c>
      <c r="H48" s="9">
        <f t="shared" si="195"/>
        <v>0.33725247524752477</v>
      </c>
      <c r="I48" s="9">
        <f t="shared" si="195"/>
        <v>0.31425091352009743</v>
      </c>
      <c r="J48" s="9">
        <f t="shared" si="195"/>
        <v>0.24153757888697647</v>
      </c>
      <c r="K48" s="9">
        <f t="shared" si="195"/>
        <v>0.34644303065355697</v>
      </c>
      <c r="L48" s="9">
        <f t="shared" si="195"/>
        <v>0.27474972191323693</v>
      </c>
      <c r="M48" s="9">
        <f t="shared" si="195"/>
        <v>0.32241014799154333</v>
      </c>
      <c r="N48" s="9">
        <f t="shared" si="195"/>
        <v>0.39480519480519483</v>
      </c>
      <c r="O48" s="9">
        <f>O36/AVERAGE(N24:O24)</f>
        <v>0.12480580010357328</v>
      </c>
      <c r="P48" s="9">
        <f t="shared" ref="P48:Z48" si="196">P36*2/SUM(O24:P24)</f>
        <v>0.12028910686628808</v>
      </c>
      <c r="Q48" s="9">
        <f t="shared" si="196"/>
        <v>0.23026973026973027</v>
      </c>
      <c r="R48" s="9">
        <f t="shared" si="196"/>
        <v>0.20348698352042036</v>
      </c>
      <c r="S48" s="9">
        <f t="shared" si="196"/>
        <v>0.19689599258744497</v>
      </c>
      <c r="T48" s="9">
        <f t="shared" si="196"/>
        <v>0.25924276169265031</v>
      </c>
      <c r="U48" s="9">
        <f t="shared" si="196"/>
        <v>0.2050952686790837</v>
      </c>
      <c r="V48" s="9">
        <f t="shared" si="196"/>
        <v>0.19024190241902419</v>
      </c>
      <c r="W48" s="9">
        <f t="shared" si="196"/>
        <v>0.20725995316159251</v>
      </c>
      <c r="X48" s="9">
        <f t="shared" si="196"/>
        <v>0.17512877115526121</v>
      </c>
      <c r="Y48" s="9">
        <f t="shared" si="196"/>
        <v>0.19647441382851275</v>
      </c>
      <c r="Z48" s="9">
        <f t="shared" si="196"/>
        <v>0.26623481781376518</v>
      </c>
      <c r="AA48" s="9">
        <f>2*SUM(O36:INDEX(O36:Z36,$B$2))/(SUM(O24:INDEX(O24:Z24,$B$2))*2+N24-INDEX(O24:Z24,$B$2))</f>
        <v>0.19147731867065579</v>
      </c>
      <c r="AB48" s="9">
        <f t="shared" si="177"/>
        <v>0.15845487907986389</v>
      </c>
      <c r="AC48" s="9">
        <f>2*SUM(R36:INDEX(R36:T36,$C$2))/(Q24+SUM(R24:INDEX(R24:T24,$C$2))*2-INDEX(R24:T24,$C$2))</f>
        <v>0.22056333692473448</v>
      </c>
      <c r="AD48" s="9">
        <f t="shared" si="163"/>
        <v>0.20086570808656679</v>
      </c>
      <c r="AE48" s="9">
        <f t="shared" si="164"/>
        <v>0.21261266759917974</v>
      </c>
      <c r="AF48" s="28">
        <f>AVERAGE(C48:INDEX(C48:N48,$B$2))</f>
        <v>0.24431571936373256</v>
      </c>
      <c r="AG48" s="28">
        <f t="shared" si="178"/>
        <v>0.19653575904282783</v>
      </c>
      <c r="AH48" s="28">
        <f t="shared" si="179"/>
        <v>0.29209567968463729</v>
      </c>
      <c r="AI48" s="28">
        <f t="shared" si="180"/>
        <v>0.30074384102021029</v>
      </c>
      <c r="AJ48" s="28">
        <f t="shared" si="181"/>
        <v>0.33065502156999166</v>
      </c>
      <c r="AK48" s="32">
        <f t="shared" si="182"/>
        <v>-0.21627098260678013</v>
      </c>
      <c r="AL48" s="32">
        <f t="shared" si="165"/>
        <v>-0.1937605662624764</v>
      </c>
      <c r="AM48" s="32">
        <f t="shared" si="165"/>
        <v>-0.24489353227385324</v>
      </c>
      <c r="AN48" s="32">
        <f t="shared" si="165"/>
        <v>-0.33210366867307384</v>
      </c>
      <c r="AO48" s="32">
        <f t="shared" si="165"/>
        <v>-0.35699549763476135</v>
      </c>
      <c r="AP48" s="28">
        <f t="shared" ref="AP48" si="197">IFERROR(AP36/AVERAGE(Z24,AP24),"")</f>
        <v>0.11313639220615965</v>
      </c>
      <c r="AQ48" s="28">
        <f>IFERROR(AQ36/AVERAGE(AP24,AQ24),"")</f>
        <v>0.18049792531120332</v>
      </c>
      <c r="AR48" s="28">
        <f>IFERROR(AR36/AVERAGE(AQ24,AR24),"")</f>
        <v>0.26245586504511575</v>
      </c>
      <c r="AS48" s="28">
        <f>IFERROR(AS36/AVERAGE(AR24,AS24),"")</f>
        <v>0.24069121579921826</v>
      </c>
      <c r="AT48" s="28">
        <f>IFERROR(AT36/AVERAGE(AS24,AT24),"")</f>
        <v>0.2532017635943733</v>
      </c>
      <c r="AU48" s="28">
        <f>IFERROR(AU36/AVERAGE(AT24,AU24),"")</f>
        <v>0.26872336107164602</v>
      </c>
      <c r="AV48" s="37"/>
      <c r="AW48" s="37"/>
      <c r="AX48" s="37"/>
      <c r="AY48" s="37"/>
      <c r="AZ48" s="37"/>
      <c r="BA48" s="37"/>
      <c r="BB48" s="28">
        <f>IFERROR(BB36/(AVERAGE(Z24,AP24)+AVERAGE(AP24,AQ24)+AVERAGE(AR24,AQ24)),"")</f>
        <v>0.17986779543082454</v>
      </c>
      <c r="BC48" s="28">
        <f>IFERROR(BC36*2/(AR24+2*SUM(AS24:INDEX(AS24:AU24,$C$2))-INDEX(AS24:AU24,$C$2)),"")</f>
        <v>0.2542780564909628</v>
      </c>
      <c r="BD48" s="37"/>
      <c r="BE48" s="37"/>
      <c r="BF48" s="28">
        <f>2*SUM(AP36:INDEX(AP36:BA36,$B$2))/(SUM(AP24:INDEX(AP24:BA24,$B$2))*2+Z24-INDEX(AP24:BA24,$B$2))</f>
        <v>0.21391955215900871</v>
      </c>
      <c r="BG48" s="123">
        <f t="shared" si="169"/>
        <v>0.90649947448171897</v>
      </c>
      <c r="BH48" s="118">
        <f t="shared" si="169"/>
        <v>1.5005342546257545</v>
      </c>
      <c r="BI48" s="118">
        <f t="shared" si="169"/>
        <v>1.1397757957056871</v>
      </c>
      <c r="BJ48" s="118">
        <f t="shared" si="169"/>
        <v>1.1828334748255009</v>
      </c>
      <c r="BK48" s="118">
        <f t="shared" ref="BK48" si="198">AT48/S48</f>
        <v>1.2859670746316583</v>
      </c>
      <c r="BL48" s="118">
        <f t="shared" ref="BL48" si="199">AU48/T48</f>
        <v>1.0365703532746484</v>
      </c>
      <c r="BM48" s="118"/>
      <c r="BN48" s="118"/>
      <c r="BO48" s="118"/>
      <c r="BP48" s="118"/>
      <c r="BQ48" s="118"/>
      <c r="BR48" s="118"/>
      <c r="BS48" s="118">
        <f>BB48/((O36+P36+Q36)/(SUM(N24,O24,O24,P24,P24,Q24)/2))</f>
        <v>1.1292234857528769</v>
      </c>
      <c r="BT48" s="118">
        <f t="shared" si="172"/>
        <v>1.1528573154373938</v>
      </c>
      <c r="BU48" s="118">
        <f t="shared" si="172"/>
        <v>0</v>
      </c>
      <c r="BV48" s="118">
        <f t="shared" si="172"/>
        <v>0</v>
      </c>
      <c r="BW48" s="118">
        <f t="shared" si="173"/>
        <v>1.1172057016682688</v>
      </c>
    </row>
    <row r="49" spans="1:75" x14ac:dyDescent="0.25">
      <c r="AA49" s="31">
        <f>2*SUM(O36:INDEX(O36:Z36,$B$2))/(SUM(O24:INDEX(O24:Z24,$B$2))*2+N24-INDEX(O24:Z24,$B$2))</f>
        <v>0.19147731867065579</v>
      </c>
      <c r="AF49" s="31">
        <f>2*SUM(C36:INDEX(C36:N36,$B$2))/(SUM(C24:INDEX(C24:N24,$B$2))*2+C24-INDEX(C24:N24,$B$2))</f>
        <v>0.25120610344440703</v>
      </c>
      <c r="BF49" s="32">
        <f>2*SUM(AP36:INDEX(AP36:BA36,B2))/(SUM(AP24:INDEX(AP24:BA24,B2))*2+Z24-INDEX(AP24:BA24,B2))</f>
        <v>0.21391955215900871</v>
      </c>
      <c r="BG49" s="124"/>
    </row>
    <row r="50" spans="1:75" x14ac:dyDescent="0.25">
      <c r="BG50" s="124"/>
    </row>
    <row r="51" spans="1:75" s="17" customFormat="1" x14ac:dyDescent="0.25">
      <c r="A51" s="19"/>
      <c r="B51" s="2" t="s">
        <v>12</v>
      </c>
      <c r="C51" s="3">
        <f t="shared" ref="C51:Z51" si="200">C15</f>
        <v>42005</v>
      </c>
      <c r="D51" s="3">
        <f t="shared" si="200"/>
        <v>42036</v>
      </c>
      <c r="E51" s="3">
        <f t="shared" si="200"/>
        <v>42064</v>
      </c>
      <c r="F51" s="3">
        <f t="shared" si="200"/>
        <v>42095</v>
      </c>
      <c r="G51" s="3">
        <f t="shared" si="200"/>
        <v>42125</v>
      </c>
      <c r="H51" s="3">
        <f t="shared" si="200"/>
        <v>42156</v>
      </c>
      <c r="I51" s="3">
        <f t="shared" si="200"/>
        <v>42186</v>
      </c>
      <c r="J51" s="3">
        <f t="shared" si="200"/>
        <v>42217</v>
      </c>
      <c r="K51" s="3">
        <f t="shared" si="200"/>
        <v>42248</v>
      </c>
      <c r="L51" s="3">
        <f t="shared" si="200"/>
        <v>42278</v>
      </c>
      <c r="M51" s="3">
        <f t="shared" si="200"/>
        <v>42309</v>
      </c>
      <c r="N51" s="3">
        <f t="shared" si="200"/>
        <v>42339</v>
      </c>
      <c r="O51" s="3">
        <f t="shared" si="200"/>
        <v>42370</v>
      </c>
      <c r="P51" s="3">
        <f t="shared" si="200"/>
        <v>42401</v>
      </c>
      <c r="Q51" s="3">
        <f t="shared" si="200"/>
        <v>42430</v>
      </c>
      <c r="R51" s="3">
        <f t="shared" si="200"/>
        <v>42461</v>
      </c>
      <c r="S51" s="3">
        <f t="shared" si="200"/>
        <v>42491</v>
      </c>
      <c r="T51" s="3">
        <f t="shared" si="200"/>
        <v>42522</v>
      </c>
      <c r="U51" s="3">
        <f t="shared" si="200"/>
        <v>42552</v>
      </c>
      <c r="V51" s="3">
        <f t="shared" si="200"/>
        <v>42583</v>
      </c>
      <c r="W51" s="3">
        <f t="shared" si="200"/>
        <v>42614</v>
      </c>
      <c r="X51" s="3">
        <f t="shared" si="200"/>
        <v>42644</v>
      </c>
      <c r="Y51" s="3">
        <f t="shared" si="200"/>
        <v>42675</v>
      </c>
      <c r="Z51" s="3">
        <f t="shared" si="200"/>
        <v>42705</v>
      </c>
      <c r="AA51" s="29" t="str">
        <f>$AA$3</f>
        <v>YTD 6/16</v>
      </c>
      <c r="AB51" s="29" t="s">
        <v>19</v>
      </c>
      <c r="AC51" s="29" t="s">
        <v>20</v>
      </c>
      <c r="AD51" s="29" t="s">
        <v>21</v>
      </c>
      <c r="AE51" s="29" t="s">
        <v>22</v>
      </c>
      <c r="AF51" s="26" t="str">
        <f t="shared" ref="AF51:AJ51" si="201">AF27</f>
        <v>YTD 6/15</v>
      </c>
      <c r="AG51" s="26" t="str">
        <f t="shared" si="201"/>
        <v>Q1 '15</v>
      </c>
      <c r="AH51" s="26" t="str">
        <f t="shared" si="201"/>
        <v>Q2 '15</v>
      </c>
      <c r="AI51" s="26" t="str">
        <f t="shared" si="201"/>
        <v>Q3 '15</v>
      </c>
      <c r="AJ51" s="26" t="str">
        <f t="shared" si="201"/>
        <v>Q4 '15</v>
      </c>
      <c r="AK51" s="30" t="s">
        <v>27</v>
      </c>
      <c r="AL51" s="30" t="s">
        <v>29</v>
      </c>
      <c r="AM51" s="30" t="s">
        <v>30</v>
      </c>
      <c r="AN51" s="30" t="s">
        <v>31</v>
      </c>
      <c r="AO51" s="30" t="s">
        <v>32</v>
      </c>
      <c r="AP51" s="108">
        <v>42736</v>
      </c>
      <c r="AQ51" s="108">
        <v>42767</v>
      </c>
      <c r="AR51" s="108">
        <v>42795</v>
      </c>
      <c r="AS51" s="108">
        <v>42826</v>
      </c>
      <c r="AT51" s="108">
        <v>42856</v>
      </c>
      <c r="AU51" s="108">
        <v>42887</v>
      </c>
      <c r="AV51" s="108">
        <v>42917</v>
      </c>
      <c r="AW51" s="108">
        <v>42948</v>
      </c>
      <c r="AX51" s="108">
        <v>42979</v>
      </c>
      <c r="AY51" s="108">
        <v>43009</v>
      </c>
      <c r="AZ51" s="108">
        <v>43040</v>
      </c>
      <c r="BA51" s="108">
        <v>43070</v>
      </c>
      <c r="BB51" s="29" t="s">
        <v>123</v>
      </c>
      <c r="BC51" s="29" t="s">
        <v>124</v>
      </c>
      <c r="BD51" s="29" t="s">
        <v>125</v>
      </c>
      <c r="BE51" s="29" t="s">
        <v>126</v>
      </c>
      <c r="BF51" s="29" t="str">
        <f>$BF$3</f>
        <v>YTD 6/17</v>
      </c>
      <c r="BG51" s="121">
        <v>42736</v>
      </c>
      <c r="BH51" s="108">
        <v>42767</v>
      </c>
      <c r="BI51" s="108">
        <v>42795</v>
      </c>
      <c r="BJ51" s="108">
        <v>42826</v>
      </c>
      <c r="BK51" s="108">
        <v>42856</v>
      </c>
      <c r="BL51" s="108">
        <v>42887</v>
      </c>
      <c r="BM51" s="108">
        <v>42917</v>
      </c>
      <c r="BN51" s="108">
        <v>42948</v>
      </c>
      <c r="BO51" s="108">
        <v>42979</v>
      </c>
      <c r="BP51" s="108">
        <v>43009</v>
      </c>
      <c r="BQ51" s="108">
        <v>43040</v>
      </c>
      <c r="BR51" s="108">
        <v>43070</v>
      </c>
      <c r="BS51" s="29" t="s">
        <v>127</v>
      </c>
      <c r="BT51" s="29" t="s">
        <v>128</v>
      </c>
      <c r="BU51" s="29" t="s">
        <v>96</v>
      </c>
      <c r="BV51" s="29" t="s">
        <v>129</v>
      </c>
      <c r="BW51" s="112" t="s">
        <v>130</v>
      </c>
    </row>
    <row r="52" spans="1:75" x14ac:dyDescent="0.25">
      <c r="A52" s="20" t="str">
        <f>$B$51&amp;"_by_rookie_mdrt:"&amp;B52</f>
        <v># Case_by_rookie_mdrt:MDRT</v>
      </c>
      <c r="B52" t="s">
        <v>4</v>
      </c>
      <c r="C52">
        <v>60</v>
      </c>
      <c r="D52">
        <v>58</v>
      </c>
      <c r="E52">
        <v>115</v>
      </c>
      <c r="F52">
        <v>150</v>
      </c>
      <c r="G52">
        <v>99.5</v>
      </c>
      <c r="H52">
        <v>121.5</v>
      </c>
      <c r="I52">
        <v>126</v>
      </c>
      <c r="J52">
        <v>70.5</v>
      </c>
      <c r="K52">
        <v>141.5</v>
      </c>
      <c r="L52">
        <v>141.5</v>
      </c>
      <c r="M52">
        <v>124</v>
      </c>
      <c r="N52">
        <v>192.5</v>
      </c>
      <c r="O52">
        <v>47</v>
      </c>
      <c r="P52">
        <v>55</v>
      </c>
      <c r="Q52">
        <v>120</v>
      </c>
      <c r="R52">
        <v>152</v>
      </c>
      <c r="S52">
        <v>88</v>
      </c>
      <c r="T52">
        <v>100</v>
      </c>
      <c r="U52">
        <v>76</v>
      </c>
      <c r="V52">
        <v>73.5</v>
      </c>
      <c r="W52">
        <v>106</v>
      </c>
      <c r="X52">
        <f>[15]cc!AB19</f>
        <v>92</v>
      </c>
      <c r="Y52">
        <f>[24]cc!AC19</f>
        <v>118.5</v>
      </c>
      <c r="Z52" s="6">
        <f>[16]cc!J41</f>
        <v>165.5</v>
      </c>
      <c r="AA52" s="22">
        <f>SUM(O52:INDEX(O52:Z52,$B$2))</f>
        <v>562</v>
      </c>
      <c r="AB52" s="22">
        <f>SUM(O52:Q52)</f>
        <v>222</v>
      </c>
      <c r="AC52" s="22">
        <f>SUM(R52:T52)</f>
        <v>340</v>
      </c>
      <c r="AD52" s="22">
        <f>SUM(U52:W52)</f>
        <v>255.5</v>
      </c>
      <c r="AE52" s="22">
        <f>SUM(X52:Z52)</f>
        <v>376</v>
      </c>
      <c r="AF52" s="22">
        <f>SUM(C52                                                               : INDEX(C52:N52,$B$2))</f>
        <v>604</v>
      </c>
      <c r="AG52" s="22">
        <f t="shared" ref="AG52:AG58" si="202">SUM(C52:E52)</f>
        <v>233</v>
      </c>
      <c r="AH52" s="22">
        <f t="shared" ref="AH52:AH58" si="203">SUM(F52:H52)</f>
        <v>371</v>
      </c>
      <c r="AI52" s="22">
        <f t="shared" ref="AI52:AI58" si="204">SUM(I52:K52)</f>
        <v>338</v>
      </c>
      <c r="AJ52" s="22">
        <f t="shared" ref="AJ52:AJ58" si="205">SUM(L52:N52)</f>
        <v>458</v>
      </c>
      <c r="AK52" s="31">
        <f>AA52/AF52-1</f>
        <v>-6.9536423841059625E-2</v>
      </c>
      <c r="AL52" s="31">
        <f t="shared" ref="AL52:AN60" si="206">AB52/AG52-1</f>
        <v>-4.7210300429184504E-2</v>
      </c>
      <c r="AM52" s="31">
        <f t="shared" si="206"/>
        <v>-8.3557951482479798E-2</v>
      </c>
      <c r="AN52" s="31">
        <f t="shared" si="206"/>
        <v>-0.24408284023668636</v>
      </c>
      <c r="AO52" s="31">
        <f>AE52/SUM(L52:INDEX(L52:N52,MOD($B$2,3)))-1</f>
        <v>-0.17903930131004364</v>
      </c>
      <c r="AP52" s="113">
        <f>[17]cc!J41</f>
        <v>172.5</v>
      </c>
      <c r="AQ52" s="113">
        <f>[18]cc!J42</f>
        <v>194.5</v>
      </c>
      <c r="AR52" s="113">
        <f>[19]cc!J42</f>
        <v>284.5</v>
      </c>
      <c r="AS52" s="113">
        <f>[20]cc!J42</f>
        <v>236</v>
      </c>
      <c r="AT52" s="113">
        <f>[21]cc!J42</f>
        <v>239</v>
      </c>
      <c r="AU52" s="113">
        <f>[22]cc!J42</f>
        <v>304.5</v>
      </c>
      <c r="AV52" s="113"/>
      <c r="AW52" s="113"/>
      <c r="AX52" s="113"/>
      <c r="AY52" s="113"/>
      <c r="AZ52" s="113"/>
      <c r="BA52" s="113"/>
      <c r="BB52" s="110">
        <f>SUM(AP52:INDEX(AP52:AR52,IF($B$2&lt;3,$B$2,3)))</f>
        <v>651.5</v>
      </c>
      <c r="BC52" s="110">
        <f>SUM(AS52:INDEX(AS52:AU52,IF(AND($B$2&gt;3,B50&lt;7),$B$2-3,0)))</f>
        <v>779.5</v>
      </c>
      <c r="BD52" s="110">
        <f>SUM(AV52:INDEX(AV52:AX52,IF(AND($B$2&gt;6,$B$2&lt;10),$B$2-6,0)))</f>
        <v>0</v>
      </c>
      <c r="BE52" s="110">
        <f>SUM(AY52:INDEX(AY52:BA52,IF($B$2&gt;9,$B$2-9,0)))</f>
        <v>0</v>
      </c>
      <c r="BF52" s="110">
        <f>SUM($AP52:INDEX(AP52:BA52,$B$2))</f>
        <v>1431</v>
      </c>
      <c r="BG52" s="122">
        <f t="shared" ref="BG52:BR60" si="207">AP52/O52</f>
        <v>3.6702127659574466</v>
      </c>
      <c r="BH52" s="111">
        <f t="shared" si="207"/>
        <v>3.5363636363636362</v>
      </c>
      <c r="BI52" s="111">
        <f t="shared" si="207"/>
        <v>2.3708333333333331</v>
      </c>
      <c r="BJ52" s="111">
        <f t="shared" si="207"/>
        <v>1.5526315789473684</v>
      </c>
      <c r="BK52" s="111">
        <f t="shared" si="207"/>
        <v>2.7159090909090908</v>
      </c>
      <c r="BL52" s="111">
        <f t="shared" si="207"/>
        <v>3.0449999999999999</v>
      </c>
      <c r="BM52" s="111">
        <f t="shared" si="207"/>
        <v>0</v>
      </c>
      <c r="BN52" s="111">
        <f t="shared" si="207"/>
        <v>0</v>
      </c>
      <c r="BO52" s="111">
        <f t="shared" si="207"/>
        <v>0</v>
      </c>
      <c r="BP52" s="111">
        <f t="shared" si="207"/>
        <v>0</v>
      </c>
      <c r="BQ52" s="111">
        <f t="shared" si="207"/>
        <v>0</v>
      </c>
      <c r="BR52" s="111">
        <f t="shared" si="207"/>
        <v>0</v>
      </c>
      <c r="BS52" s="111">
        <f>BB52/SUM(O52:INDEX(O52:Q52,IF($B$2&lt;3,$B$2,3)))</f>
        <v>2.9346846846846848</v>
      </c>
      <c r="BT52" s="111">
        <f>BC52/SUM(R52:INDEX(R52:T52,IF($B$2&lt;7,$B$2-3,3)))</f>
        <v>2.2926470588235293</v>
      </c>
      <c r="BU52" s="111">
        <f t="shared" ref="BU52:BV60" si="208">BD52/AD52</f>
        <v>0</v>
      </c>
      <c r="BV52" s="111">
        <f t="shared" si="208"/>
        <v>0</v>
      </c>
      <c r="BW52" s="111">
        <f t="shared" ref="BW52:BW60" si="209">BF52/AA52</f>
        <v>2.5462633451957295</v>
      </c>
    </row>
    <row r="53" spans="1:75" x14ac:dyDescent="0.25">
      <c r="A53" s="20" t="str">
        <f t="shared" ref="A53:A60" si="210">$B$51&amp;"_by_rookie_mdrt:"&amp;B53</f>
        <v># Case_by_rookie_mdrt:Rookie in month</v>
      </c>
      <c r="B53" t="s">
        <v>5</v>
      </c>
      <c r="C53">
        <v>53</v>
      </c>
      <c r="D53">
        <v>24</v>
      </c>
      <c r="E53">
        <v>97</v>
      </c>
      <c r="F53">
        <v>108</v>
      </c>
      <c r="G53">
        <v>90</v>
      </c>
      <c r="H53">
        <v>140</v>
      </c>
      <c r="I53">
        <v>136</v>
      </c>
      <c r="J53">
        <v>102</v>
      </c>
      <c r="K53">
        <v>121</v>
      </c>
      <c r="L53">
        <v>96</v>
      </c>
      <c r="M53">
        <v>200</v>
      </c>
      <c r="N53">
        <v>277</v>
      </c>
      <c r="O53">
        <v>19</v>
      </c>
      <c r="P53">
        <v>35</v>
      </c>
      <c r="Q53">
        <v>229</v>
      </c>
      <c r="R53">
        <v>116</v>
      </c>
      <c r="S53">
        <v>102</v>
      </c>
      <c r="T53">
        <v>200</v>
      </c>
      <c r="U53">
        <v>120</v>
      </c>
      <c r="V53">
        <v>139</v>
      </c>
      <c r="W53">
        <v>262</v>
      </c>
      <c r="X53">
        <f>[15]cc!AB20</f>
        <v>139</v>
      </c>
      <c r="Y53">
        <f>[24]cc!AC20</f>
        <v>205</v>
      </c>
      <c r="Z53" s="6">
        <f>[16]cc!J42</f>
        <v>320</v>
      </c>
      <c r="AA53" s="22">
        <f>SUM(O53:INDEX(O53:Z53,$B$2))</f>
        <v>701</v>
      </c>
      <c r="AB53" s="22">
        <f t="shared" ref="AB53:AB58" si="211">SUM(O53:Q53)</f>
        <v>283</v>
      </c>
      <c r="AC53" s="22">
        <f t="shared" ref="AC53:AC58" si="212">SUM(R53:T53)</f>
        <v>418</v>
      </c>
      <c r="AD53" s="22">
        <f t="shared" ref="AD53:AD58" si="213">SUM(U53:W53)</f>
        <v>521</v>
      </c>
      <c r="AE53" s="22">
        <f t="shared" ref="AE53:AE58" si="214">SUM(X53:Z53)</f>
        <v>664</v>
      </c>
      <c r="AF53" s="22">
        <f>SUM(C53                                                               : INDEX(C53:N53,$B$2))</f>
        <v>512</v>
      </c>
      <c r="AG53" s="22">
        <f t="shared" si="202"/>
        <v>174</v>
      </c>
      <c r="AH53" s="22">
        <f t="shared" si="203"/>
        <v>338</v>
      </c>
      <c r="AI53" s="22">
        <f t="shared" si="204"/>
        <v>359</v>
      </c>
      <c r="AJ53" s="22">
        <f t="shared" si="205"/>
        <v>573</v>
      </c>
      <c r="AK53" s="31">
        <f t="shared" ref="AK53:AK60" si="215">AA53/AF53-1</f>
        <v>0.369140625</v>
      </c>
      <c r="AL53" s="31">
        <f t="shared" si="206"/>
        <v>0.62643678160919536</v>
      </c>
      <c r="AM53" s="31">
        <f t="shared" si="206"/>
        <v>0.23668639053254448</v>
      </c>
      <c r="AN53" s="31">
        <f t="shared" si="206"/>
        <v>0.45125348189415049</v>
      </c>
      <c r="AO53" s="31">
        <f>AE53/SUM(L53:INDEX(L53:N53,MOD($B$2,3)))-1</f>
        <v>0.15881326352530545</v>
      </c>
      <c r="AP53" s="113">
        <f>[17]cc!J42</f>
        <v>90</v>
      </c>
      <c r="AQ53" s="113">
        <f>[18]cc!J43</f>
        <v>158</v>
      </c>
      <c r="AR53" s="113">
        <f>[19]cc!J43</f>
        <v>260</v>
      </c>
      <c r="AS53" s="113">
        <f>[20]cc!J43</f>
        <v>253</v>
      </c>
      <c r="AT53" s="113">
        <f>[21]cc!J43</f>
        <v>218.5</v>
      </c>
      <c r="AU53" s="113">
        <f>[22]cc!J43</f>
        <v>337</v>
      </c>
      <c r="AV53" s="113"/>
      <c r="AW53" s="113"/>
      <c r="AX53" s="113"/>
      <c r="AY53" s="113"/>
      <c r="AZ53" s="113"/>
      <c r="BA53" s="113"/>
      <c r="BB53" s="110">
        <f>SUM(AP53:INDEX(AP53:AR53,IF($B$2&lt;3,$B$2,3)))</f>
        <v>508</v>
      </c>
      <c r="BC53" s="110">
        <f>SUM(AS53:INDEX(AS53:AU53,IF(AND($B$2&gt;3,B51&lt;7),$B$2-3,0)))</f>
        <v>808.5</v>
      </c>
      <c r="BD53" s="110">
        <f>SUM(AV53:INDEX(AV53:AX53,IF(AND($B$2&gt;6,$B$2&lt;10),$B$2-6,0)))</f>
        <v>0</v>
      </c>
      <c r="BE53" s="110">
        <f>SUM(AY53:INDEX(AY53:BA53,IF($B$2&gt;9,$B$2-9,0)))</f>
        <v>0</v>
      </c>
      <c r="BF53" s="110">
        <f>SUM($AP53:INDEX(AP53:BA53,$B$2))</f>
        <v>1316.5</v>
      </c>
      <c r="BG53" s="122">
        <f t="shared" si="207"/>
        <v>4.7368421052631575</v>
      </c>
      <c r="BH53" s="111">
        <f t="shared" si="207"/>
        <v>4.5142857142857142</v>
      </c>
      <c r="BI53" s="111">
        <f t="shared" si="207"/>
        <v>1.1353711790393013</v>
      </c>
      <c r="BJ53" s="111">
        <f t="shared" si="207"/>
        <v>2.1810344827586206</v>
      </c>
      <c r="BK53" s="111">
        <f t="shared" si="207"/>
        <v>2.142156862745098</v>
      </c>
      <c r="BL53" s="111">
        <f t="shared" si="207"/>
        <v>1.6850000000000001</v>
      </c>
      <c r="BM53" s="111">
        <f t="shared" si="207"/>
        <v>0</v>
      </c>
      <c r="BN53" s="111">
        <f t="shared" si="207"/>
        <v>0</v>
      </c>
      <c r="BO53" s="111">
        <f t="shared" si="207"/>
        <v>0</v>
      </c>
      <c r="BP53" s="111">
        <f t="shared" si="207"/>
        <v>0</v>
      </c>
      <c r="BQ53" s="111">
        <f t="shared" si="207"/>
        <v>0</v>
      </c>
      <c r="BR53" s="111">
        <f t="shared" si="207"/>
        <v>0</v>
      </c>
      <c r="BS53" s="111">
        <f>BB53/SUM(O53:INDEX(O53:Q53,IF($B$2&lt;3,$B$2,3)))</f>
        <v>1.795053003533569</v>
      </c>
      <c r="BT53" s="111">
        <f>BC53/SUM(R53:INDEX(R53:T53,IF($B$2&lt;7,$B$2-3,3)))</f>
        <v>1.9342105263157894</v>
      </c>
      <c r="BU53" s="111">
        <f t="shared" si="208"/>
        <v>0</v>
      </c>
      <c r="BV53" s="111">
        <f t="shared" si="208"/>
        <v>0</v>
      </c>
      <c r="BW53" s="111">
        <f t="shared" si="209"/>
        <v>1.8780313837375178</v>
      </c>
    </row>
    <row r="54" spans="1:75" x14ac:dyDescent="0.25">
      <c r="A54" s="20" t="str">
        <f t="shared" si="210"/>
        <v># Case_by_rookie_mdrt:Rookie last month</v>
      </c>
      <c r="B54" t="s">
        <v>6</v>
      </c>
      <c r="C54">
        <v>76</v>
      </c>
      <c r="D54">
        <v>54</v>
      </c>
      <c r="E54">
        <v>37</v>
      </c>
      <c r="F54">
        <v>115</v>
      </c>
      <c r="G54">
        <v>119</v>
      </c>
      <c r="H54">
        <v>118</v>
      </c>
      <c r="I54">
        <v>109</v>
      </c>
      <c r="J54">
        <v>74</v>
      </c>
      <c r="K54">
        <v>111.5</v>
      </c>
      <c r="L54">
        <v>95</v>
      </c>
      <c r="M54">
        <v>99</v>
      </c>
      <c r="N54">
        <v>255.5</v>
      </c>
      <c r="O54">
        <v>62</v>
      </c>
      <c r="P54">
        <v>21</v>
      </c>
      <c r="Q54">
        <v>51</v>
      </c>
      <c r="R54">
        <v>150</v>
      </c>
      <c r="S54">
        <v>100</v>
      </c>
      <c r="T54">
        <v>132.5</v>
      </c>
      <c r="U54">
        <v>133</v>
      </c>
      <c r="V54">
        <v>95</v>
      </c>
      <c r="W54">
        <v>151</v>
      </c>
      <c r="X54">
        <f>[15]cc!AB21</f>
        <v>166</v>
      </c>
      <c r="Y54">
        <f>[24]cc!AC21</f>
        <v>229</v>
      </c>
      <c r="Z54" s="6">
        <f>[16]cc!J43</f>
        <v>190.5</v>
      </c>
      <c r="AA54" s="22">
        <f>SUM(O54:INDEX(O54:Z54,$B$2))</f>
        <v>516.5</v>
      </c>
      <c r="AB54" s="22">
        <f t="shared" si="211"/>
        <v>134</v>
      </c>
      <c r="AC54" s="22">
        <f t="shared" si="212"/>
        <v>382.5</v>
      </c>
      <c r="AD54" s="22">
        <f t="shared" si="213"/>
        <v>379</v>
      </c>
      <c r="AE54" s="22">
        <f t="shared" si="214"/>
        <v>585.5</v>
      </c>
      <c r="AF54" s="22">
        <f>SUM(C54                                                               : INDEX(C54:N54,$B$2))</f>
        <v>519</v>
      </c>
      <c r="AG54" s="22">
        <f t="shared" si="202"/>
        <v>167</v>
      </c>
      <c r="AH54" s="22">
        <f t="shared" si="203"/>
        <v>352</v>
      </c>
      <c r="AI54" s="22">
        <f t="shared" si="204"/>
        <v>294.5</v>
      </c>
      <c r="AJ54" s="22">
        <f t="shared" si="205"/>
        <v>449.5</v>
      </c>
      <c r="AK54" s="31">
        <f t="shared" si="215"/>
        <v>-4.816955684007751E-3</v>
      </c>
      <c r="AL54" s="31">
        <f t="shared" si="206"/>
        <v>-0.19760479041916168</v>
      </c>
      <c r="AM54" s="31">
        <f t="shared" si="206"/>
        <v>8.6647727272727293E-2</v>
      </c>
      <c r="AN54" s="31">
        <f t="shared" si="206"/>
        <v>0.28692699490662132</v>
      </c>
      <c r="AO54" s="31">
        <f>AE54/SUM(L54:INDEX(L54:N54,MOD($B$2,3)))-1</f>
        <v>0.30255839822024466</v>
      </c>
      <c r="AP54" s="113">
        <f>[17]cc!J43</f>
        <v>83</v>
      </c>
      <c r="AQ54" s="113">
        <f>[18]cc!J44</f>
        <v>69</v>
      </c>
      <c r="AR54" s="113">
        <f>[19]cc!J44</f>
        <v>201</v>
      </c>
      <c r="AS54" s="113">
        <f>[20]cc!J44</f>
        <v>128</v>
      </c>
      <c r="AT54" s="113">
        <f>[21]cc!J44</f>
        <v>158</v>
      </c>
      <c r="AU54" s="113">
        <f>[22]cc!J44</f>
        <v>149</v>
      </c>
      <c r="AV54" s="113"/>
      <c r="AW54" s="113"/>
      <c r="AX54" s="113"/>
      <c r="AY54" s="113"/>
      <c r="AZ54" s="113"/>
      <c r="BA54" s="113"/>
      <c r="BB54" s="110">
        <f>SUM(AP54:INDEX(AP54:AR54,IF($B$2&lt;3,$B$2,3)))</f>
        <v>353</v>
      </c>
      <c r="BC54" s="110">
        <f>SUM(AS54:INDEX(AS54:AU54,IF(AND($B$2&gt;3,B52&lt;7),$B$2-3,0)))</f>
        <v>435</v>
      </c>
      <c r="BD54" s="110">
        <f>SUM(AV54:INDEX(AV54:AX54,IF(AND($B$2&gt;6,$B$2&lt;10),$B$2-6,0)))</f>
        <v>0</v>
      </c>
      <c r="BE54" s="110">
        <f>SUM(AY54:INDEX(AY54:BA54,IF($B$2&gt;9,$B$2-9,0)))</f>
        <v>0</v>
      </c>
      <c r="BF54" s="110">
        <f>SUM($AP54:INDEX(AP54:BA54,$B$2))</f>
        <v>788</v>
      </c>
      <c r="BG54" s="122">
        <f t="shared" si="207"/>
        <v>1.3387096774193548</v>
      </c>
      <c r="BH54" s="111">
        <f t="shared" si="207"/>
        <v>3.2857142857142856</v>
      </c>
      <c r="BI54" s="111">
        <f t="shared" si="207"/>
        <v>3.9411764705882355</v>
      </c>
      <c r="BJ54" s="111">
        <f t="shared" si="207"/>
        <v>0.85333333333333339</v>
      </c>
      <c r="BK54" s="111">
        <f t="shared" si="207"/>
        <v>1.58</v>
      </c>
      <c r="BL54" s="111">
        <f t="shared" si="207"/>
        <v>1.1245283018867924</v>
      </c>
      <c r="BM54" s="111">
        <f t="shared" si="207"/>
        <v>0</v>
      </c>
      <c r="BN54" s="111">
        <f t="shared" si="207"/>
        <v>0</v>
      </c>
      <c r="BO54" s="111">
        <f t="shared" si="207"/>
        <v>0</v>
      </c>
      <c r="BP54" s="111">
        <f t="shared" si="207"/>
        <v>0</v>
      </c>
      <c r="BQ54" s="111">
        <f t="shared" si="207"/>
        <v>0</v>
      </c>
      <c r="BR54" s="111">
        <f t="shared" si="207"/>
        <v>0</v>
      </c>
      <c r="BS54" s="111">
        <f>BB54/SUM(O54:INDEX(O54:Q54,IF($B$2&lt;3,$B$2,3)))</f>
        <v>2.6343283582089554</v>
      </c>
      <c r="BT54" s="111">
        <f>BC54/SUM(R54:INDEX(R54:T54,IF($B$2&lt;7,$B$2-3,3)))</f>
        <v>1.1372549019607843</v>
      </c>
      <c r="BU54" s="111">
        <f t="shared" si="208"/>
        <v>0</v>
      </c>
      <c r="BV54" s="111">
        <f t="shared" si="208"/>
        <v>0</v>
      </c>
      <c r="BW54" s="111">
        <f t="shared" si="209"/>
        <v>1.5256534365924492</v>
      </c>
    </row>
    <row r="55" spans="1:75" x14ac:dyDescent="0.25">
      <c r="A55" s="20" t="str">
        <f t="shared" si="210"/>
        <v># Case_by_rookie_mdrt:2-3 months</v>
      </c>
      <c r="B55" t="s">
        <v>7</v>
      </c>
      <c r="C55">
        <v>77</v>
      </c>
      <c r="D55">
        <v>86</v>
      </c>
      <c r="E55">
        <v>126</v>
      </c>
      <c r="F55">
        <v>84</v>
      </c>
      <c r="G55">
        <v>94.5</v>
      </c>
      <c r="H55">
        <v>189.5</v>
      </c>
      <c r="I55">
        <v>161</v>
      </c>
      <c r="J55">
        <v>95</v>
      </c>
      <c r="K55">
        <v>146</v>
      </c>
      <c r="L55">
        <v>110</v>
      </c>
      <c r="M55">
        <v>197</v>
      </c>
      <c r="N55">
        <v>219</v>
      </c>
      <c r="O55">
        <v>70.5</v>
      </c>
      <c r="P55">
        <v>77</v>
      </c>
      <c r="Q55">
        <v>112</v>
      </c>
      <c r="R55">
        <v>50</v>
      </c>
      <c r="S55">
        <v>134</v>
      </c>
      <c r="T55">
        <v>197.5</v>
      </c>
      <c r="U55">
        <v>143</v>
      </c>
      <c r="V55">
        <v>129</v>
      </c>
      <c r="W55">
        <v>131</v>
      </c>
      <c r="X55">
        <f>[15]cc!AB22</f>
        <v>88</v>
      </c>
      <c r="Y55">
        <f>[24]cc!AC22</f>
        <v>267</v>
      </c>
      <c r="Z55" s="6">
        <f>[16]cc!J44</f>
        <v>470</v>
      </c>
      <c r="AA55" s="22">
        <f>SUM(O55:INDEX(O55:Z55,$B$2))</f>
        <v>641</v>
      </c>
      <c r="AB55" s="22">
        <f t="shared" si="211"/>
        <v>259.5</v>
      </c>
      <c r="AC55" s="22">
        <f t="shared" si="212"/>
        <v>381.5</v>
      </c>
      <c r="AD55" s="22">
        <f t="shared" si="213"/>
        <v>403</v>
      </c>
      <c r="AE55" s="22">
        <f t="shared" si="214"/>
        <v>825</v>
      </c>
      <c r="AF55" s="22">
        <f>SUM(C55                                                               : INDEX(C55:N55,$B$2))</f>
        <v>657</v>
      </c>
      <c r="AG55" s="22">
        <f t="shared" si="202"/>
        <v>289</v>
      </c>
      <c r="AH55" s="22">
        <f t="shared" si="203"/>
        <v>368</v>
      </c>
      <c r="AI55" s="22">
        <f t="shared" si="204"/>
        <v>402</v>
      </c>
      <c r="AJ55" s="22">
        <f t="shared" si="205"/>
        <v>526</v>
      </c>
      <c r="AK55" s="31">
        <f t="shared" si="215"/>
        <v>-2.4353120243531201E-2</v>
      </c>
      <c r="AL55" s="31">
        <f t="shared" si="206"/>
        <v>-0.10207612456747406</v>
      </c>
      <c r="AM55" s="31">
        <f t="shared" si="206"/>
        <v>3.6684782608695565E-2</v>
      </c>
      <c r="AN55" s="31">
        <f t="shared" si="206"/>
        <v>2.4875621890547706E-3</v>
      </c>
      <c r="AO55" s="31">
        <f>AE55/SUM(L55:INDEX(L55:N55,MOD($B$2,3)))-1</f>
        <v>0.56844106463878319</v>
      </c>
      <c r="AP55" s="113">
        <f>[17]cc!J44</f>
        <v>173</v>
      </c>
      <c r="AQ55" s="113">
        <f>[18]cc!J45</f>
        <v>208</v>
      </c>
      <c r="AR55" s="113">
        <f>[19]cc!J45</f>
        <v>149</v>
      </c>
      <c r="AS55" s="113">
        <f>[20]cc!J45</f>
        <v>131</v>
      </c>
      <c r="AT55" s="113">
        <f>[21]cc!J45</f>
        <v>205</v>
      </c>
      <c r="AU55" s="113">
        <f>[22]cc!J45</f>
        <v>230.5</v>
      </c>
      <c r="AV55" s="113"/>
      <c r="AW55" s="113"/>
      <c r="AX55" s="113"/>
      <c r="AY55" s="113"/>
      <c r="AZ55" s="113"/>
      <c r="BA55" s="113"/>
      <c r="BB55" s="110">
        <f>SUM(AP55:INDEX(AP55:AR55,IF($B$2&lt;3,$B$2,3)))</f>
        <v>530</v>
      </c>
      <c r="BC55" s="110">
        <f>SUM(AS55:INDEX(AS55:AU55,IF(AND($B$2&gt;3,B53&lt;7),$B$2-3,0)))</f>
        <v>566.5</v>
      </c>
      <c r="BD55" s="110">
        <f>SUM(AV55:INDEX(AV55:AX55,IF(AND($B$2&gt;6,$B$2&lt;10),$B$2-6,0)))</f>
        <v>0</v>
      </c>
      <c r="BE55" s="110">
        <f>SUM(AY55:INDEX(AY55:BA55,IF($B$2&gt;9,$B$2-9,0)))</f>
        <v>0</v>
      </c>
      <c r="BF55" s="110">
        <f>SUM($AP55:INDEX(AP55:BA55,$B$2))</f>
        <v>1096.5</v>
      </c>
      <c r="BG55" s="122">
        <f t="shared" si="207"/>
        <v>2.4539007092198584</v>
      </c>
      <c r="BH55" s="111">
        <f t="shared" si="207"/>
        <v>2.7012987012987013</v>
      </c>
      <c r="BI55" s="111">
        <f t="shared" si="207"/>
        <v>1.3303571428571428</v>
      </c>
      <c r="BJ55" s="111">
        <f t="shared" si="207"/>
        <v>2.62</v>
      </c>
      <c r="BK55" s="111">
        <f t="shared" si="207"/>
        <v>1.5298507462686568</v>
      </c>
      <c r="BL55" s="111">
        <f t="shared" si="207"/>
        <v>1.1670886075949367</v>
      </c>
      <c r="BM55" s="111">
        <f t="shared" si="207"/>
        <v>0</v>
      </c>
      <c r="BN55" s="111">
        <f t="shared" si="207"/>
        <v>0</v>
      </c>
      <c r="BO55" s="111">
        <f t="shared" si="207"/>
        <v>0</v>
      </c>
      <c r="BP55" s="111">
        <f t="shared" si="207"/>
        <v>0</v>
      </c>
      <c r="BQ55" s="111">
        <f t="shared" si="207"/>
        <v>0</v>
      </c>
      <c r="BR55" s="111">
        <f t="shared" si="207"/>
        <v>0</v>
      </c>
      <c r="BS55" s="111">
        <f>BB55/SUM(O55:INDEX(O55:Q55,IF($B$2&lt;3,$B$2,3)))</f>
        <v>2.0423892100192678</v>
      </c>
      <c r="BT55" s="111">
        <f>BC55/SUM(R55:INDEX(R55:T55,IF($B$2&lt;7,$B$2-3,3)))</f>
        <v>1.4849279161205766</v>
      </c>
      <c r="BU55" s="111">
        <f t="shared" si="208"/>
        <v>0</v>
      </c>
      <c r="BV55" s="111">
        <f t="shared" si="208"/>
        <v>0</v>
      </c>
      <c r="BW55" s="111">
        <f t="shared" si="209"/>
        <v>1.7106084243369735</v>
      </c>
    </row>
    <row r="56" spans="1:75" x14ac:dyDescent="0.25">
      <c r="A56" s="20" t="str">
        <f t="shared" si="210"/>
        <v># Case_by_rookie_mdrt:4 - 6 mths</v>
      </c>
      <c r="B56" t="s">
        <v>8</v>
      </c>
      <c r="C56">
        <v>53</v>
      </c>
      <c r="D56">
        <v>43</v>
      </c>
      <c r="E56">
        <v>83</v>
      </c>
      <c r="F56">
        <v>106</v>
      </c>
      <c r="G56">
        <v>114</v>
      </c>
      <c r="H56">
        <v>92</v>
      </c>
      <c r="I56">
        <v>88</v>
      </c>
      <c r="J56">
        <v>116</v>
      </c>
      <c r="K56">
        <v>179</v>
      </c>
      <c r="L56">
        <v>128.5</v>
      </c>
      <c r="M56">
        <v>183</v>
      </c>
      <c r="N56">
        <v>193</v>
      </c>
      <c r="O56">
        <v>49.5</v>
      </c>
      <c r="P56">
        <v>46</v>
      </c>
      <c r="Q56">
        <v>147</v>
      </c>
      <c r="R56">
        <v>164</v>
      </c>
      <c r="S56">
        <v>78</v>
      </c>
      <c r="T56">
        <v>83</v>
      </c>
      <c r="U56">
        <v>95</v>
      </c>
      <c r="V56">
        <v>128</v>
      </c>
      <c r="W56">
        <v>177</v>
      </c>
      <c r="X56">
        <f>[15]cc!AB23</f>
        <v>150.5</v>
      </c>
      <c r="Y56">
        <f>[24]cc!AC23</f>
        <v>112.5</v>
      </c>
      <c r="Z56" s="6">
        <f>[16]cc!J45</f>
        <v>156.5</v>
      </c>
      <c r="AA56" s="22">
        <f>SUM(O56:INDEX(O56:Z56,$B$2))</f>
        <v>567.5</v>
      </c>
      <c r="AB56" s="22">
        <f t="shared" si="211"/>
        <v>242.5</v>
      </c>
      <c r="AC56" s="22">
        <f t="shared" si="212"/>
        <v>325</v>
      </c>
      <c r="AD56" s="22">
        <f t="shared" si="213"/>
        <v>400</v>
      </c>
      <c r="AE56" s="22">
        <f t="shared" si="214"/>
        <v>419.5</v>
      </c>
      <c r="AF56" s="22">
        <f>SUM(C56                                                               : INDEX(C56:N56,$B$2))</f>
        <v>491</v>
      </c>
      <c r="AG56" s="22">
        <f t="shared" si="202"/>
        <v>179</v>
      </c>
      <c r="AH56" s="22">
        <f t="shared" si="203"/>
        <v>312</v>
      </c>
      <c r="AI56" s="22">
        <f t="shared" si="204"/>
        <v>383</v>
      </c>
      <c r="AJ56" s="22">
        <f t="shared" si="205"/>
        <v>504.5</v>
      </c>
      <c r="AK56" s="31">
        <f t="shared" si="215"/>
        <v>0.15580448065173114</v>
      </c>
      <c r="AL56" s="31">
        <f t="shared" si="206"/>
        <v>0.35474860335195535</v>
      </c>
      <c r="AM56" s="31">
        <f t="shared" si="206"/>
        <v>4.1666666666666741E-2</v>
      </c>
      <c r="AN56" s="31">
        <f t="shared" si="206"/>
        <v>4.4386422976501416E-2</v>
      </c>
      <c r="AO56" s="31">
        <f>AE56/SUM(L56:INDEX(L56:N56,MOD($B$2,3)))-1</f>
        <v>-0.16848364717542119</v>
      </c>
      <c r="AP56" s="113">
        <f>[17]cc!J45</f>
        <v>62</v>
      </c>
      <c r="AQ56" s="113">
        <f>[18]cc!J46</f>
        <v>152</v>
      </c>
      <c r="AR56" s="113">
        <f>[19]cc!J46</f>
        <v>279</v>
      </c>
      <c r="AS56" s="113">
        <f>[20]cc!J46</f>
        <v>201.5</v>
      </c>
      <c r="AT56" s="113">
        <f>[21]cc!J46</f>
        <v>115</v>
      </c>
      <c r="AU56" s="113">
        <f>[22]cc!J46</f>
        <v>228</v>
      </c>
      <c r="AV56" s="113"/>
      <c r="AW56" s="113"/>
      <c r="AX56" s="113"/>
      <c r="AY56" s="113"/>
      <c r="AZ56" s="113"/>
      <c r="BA56" s="113"/>
      <c r="BB56" s="110">
        <f>SUM(AP56:INDEX(AP56:AR56,IF($B$2&lt;3,$B$2,3)))</f>
        <v>493</v>
      </c>
      <c r="BC56" s="110">
        <f>SUM(AS56:INDEX(AS56:AU56,IF(AND($B$2&gt;3,B54&lt;7),$B$2-3,0)))</f>
        <v>544.5</v>
      </c>
      <c r="BD56" s="110">
        <f>SUM(AV56:INDEX(AV56:AX56,IF(AND($B$2&gt;6,$B$2&lt;10),$B$2-6,0)))</f>
        <v>0</v>
      </c>
      <c r="BE56" s="110">
        <f>SUM(AY56:INDEX(AY56:BA56,IF($B$2&gt;9,$B$2-9,0)))</f>
        <v>0</v>
      </c>
      <c r="BF56" s="110">
        <f>SUM($AP56:INDEX(AP56:BA56,$B$2))</f>
        <v>1037.5</v>
      </c>
      <c r="BG56" s="122">
        <f t="shared" si="207"/>
        <v>1.2525252525252526</v>
      </c>
      <c r="BH56" s="111">
        <f t="shared" si="207"/>
        <v>3.3043478260869565</v>
      </c>
      <c r="BI56" s="111">
        <f t="shared" si="207"/>
        <v>1.8979591836734695</v>
      </c>
      <c r="BJ56" s="111">
        <f t="shared" si="207"/>
        <v>1.2286585365853659</v>
      </c>
      <c r="BK56" s="111">
        <f t="shared" si="207"/>
        <v>1.4743589743589745</v>
      </c>
      <c r="BL56" s="111">
        <f t="shared" si="207"/>
        <v>2.7469879518072289</v>
      </c>
      <c r="BM56" s="111">
        <f t="shared" si="207"/>
        <v>0</v>
      </c>
      <c r="BN56" s="111">
        <f t="shared" si="207"/>
        <v>0</v>
      </c>
      <c r="BO56" s="111">
        <f t="shared" si="207"/>
        <v>0</v>
      </c>
      <c r="BP56" s="111">
        <f t="shared" si="207"/>
        <v>0</v>
      </c>
      <c r="BQ56" s="111">
        <f t="shared" si="207"/>
        <v>0</v>
      </c>
      <c r="BR56" s="111">
        <f t="shared" si="207"/>
        <v>0</v>
      </c>
      <c r="BS56" s="111">
        <f>BB56/SUM(O56:INDEX(O56:Q56,IF($B$2&lt;3,$B$2,3)))</f>
        <v>2.0329896907216494</v>
      </c>
      <c r="BT56" s="111">
        <f>BC56/SUM(R56:INDEX(R56:T56,IF($B$2&lt;7,$B$2-3,3)))</f>
        <v>1.6753846153846155</v>
      </c>
      <c r="BU56" s="111">
        <f t="shared" si="208"/>
        <v>0</v>
      </c>
      <c r="BV56" s="111">
        <f t="shared" si="208"/>
        <v>0</v>
      </c>
      <c r="BW56" s="111">
        <f t="shared" si="209"/>
        <v>1.8281938325991189</v>
      </c>
    </row>
    <row r="57" spans="1:75" x14ac:dyDescent="0.25">
      <c r="A57" s="20" t="str">
        <f t="shared" si="210"/>
        <v># Case_by_rookie_mdrt:7-12mth</v>
      </c>
      <c r="B57" t="s">
        <v>1</v>
      </c>
      <c r="C57">
        <v>30</v>
      </c>
      <c r="D57">
        <v>39</v>
      </c>
      <c r="E57">
        <v>35</v>
      </c>
      <c r="F57">
        <v>77</v>
      </c>
      <c r="G57">
        <v>99</v>
      </c>
      <c r="H57">
        <v>111.5</v>
      </c>
      <c r="I57">
        <v>128</v>
      </c>
      <c r="J57">
        <v>94</v>
      </c>
      <c r="K57">
        <v>170</v>
      </c>
      <c r="L57">
        <v>120</v>
      </c>
      <c r="M57">
        <v>278</v>
      </c>
      <c r="N57">
        <v>281</v>
      </c>
      <c r="O57">
        <v>60</v>
      </c>
      <c r="P57">
        <v>56</v>
      </c>
      <c r="Q57">
        <v>123</v>
      </c>
      <c r="R57">
        <v>107</v>
      </c>
      <c r="S57">
        <v>95</v>
      </c>
      <c r="T57">
        <v>161</v>
      </c>
      <c r="U57">
        <v>127</v>
      </c>
      <c r="V57">
        <v>131.5</v>
      </c>
      <c r="W57">
        <v>145</v>
      </c>
      <c r="X57">
        <f>[15]cc!AB24</f>
        <v>123</v>
      </c>
      <c r="Y57">
        <f>[24]cc!AC24</f>
        <v>215</v>
      </c>
      <c r="Z57" s="6">
        <f>[16]cc!J46</f>
        <v>305.5</v>
      </c>
      <c r="AA57" s="22">
        <f>SUM(O57:INDEX(O57:Z57,$B$2))</f>
        <v>602</v>
      </c>
      <c r="AB57" s="22">
        <f t="shared" si="211"/>
        <v>239</v>
      </c>
      <c r="AC57" s="22">
        <f t="shared" si="212"/>
        <v>363</v>
      </c>
      <c r="AD57" s="22">
        <f t="shared" si="213"/>
        <v>403.5</v>
      </c>
      <c r="AE57" s="22">
        <f t="shared" si="214"/>
        <v>643.5</v>
      </c>
      <c r="AF57" s="22">
        <f>SUM(C57                                                               : INDEX(C57:N57,$B$2))</f>
        <v>391.5</v>
      </c>
      <c r="AG57" s="22">
        <f t="shared" si="202"/>
        <v>104</v>
      </c>
      <c r="AH57" s="22">
        <f t="shared" si="203"/>
        <v>287.5</v>
      </c>
      <c r="AI57" s="22">
        <f t="shared" si="204"/>
        <v>392</v>
      </c>
      <c r="AJ57" s="22">
        <f t="shared" si="205"/>
        <v>679</v>
      </c>
      <c r="AK57" s="31">
        <f t="shared" si="215"/>
        <v>0.5376756066411239</v>
      </c>
      <c r="AL57" s="31">
        <f t="shared" si="206"/>
        <v>1.2980769230769229</v>
      </c>
      <c r="AM57" s="31">
        <f t="shared" si="206"/>
        <v>0.26260869565217382</v>
      </c>
      <c r="AN57" s="31">
        <f t="shared" si="206"/>
        <v>2.9336734693877542E-2</v>
      </c>
      <c r="AO57" s="31">
        <f>AE57/SUM(L57:INDEX(L57:N57,MOD($B$2,3)))-1</f>
        <v>-5.2282768777614175E-2</v>
      </c>
      <c r="AP57" s="113">
        <f>[17]cc!J46</f>
        <v>34</v>
      </c>
      <c r="AQ57" s="113">
        <f>[18]cc!J47</f>
        <v>37</v>
      </c>
      <c r="AR57" s="113">
        <f>[19]cc!J47</f>
        <v>80</v>
      </c>
      <c r="AS57" s="113">
        <f>[20]cc!J47</f>
        <v>124</v>
      </c>
      <c r="AT57" s="113">
        <f>[21]cc!J47</f>
        <v>848</v>
      </c>
      <c r="AU57" s="113">
        <f>[22]cc!J47</f>
        <v>246.5</v>
      </c>
      <c r="AV57" s="113"/>
      <c r="AW57" s="113"/>
      <c r="AX57" s="113"/>
      <c r="AY57" s="113"/>
      <c r="AZ57" s="113"/>
      <c r="BA57" s="113"/>
      <c r="BB57" s="110">
        <f>SUM(AP57:INDEX(AP57:AR57,IF($B$2&lt;3,$B$2,3)))</f>
        <v>151</v>
      </c>
      <c r="BC57" s="110">
        <f>SUM(AS57:INDEX(AS57:AU57,IF(AND($B$2&gt;3,B55&lt;7),$B$2-3,0)))</f>
        <v>1218.5</v>
      </c>
      <c r="BD57" s="110">
        <f>SUM(AV57:INDEX(AV57:AX57,IF(AND($B$2&gt;6,$B$2&lt;10),$B$2-6,0)))</f>
        <v>0</v>
      </c>
      <c r="BE57" s="110">
        <f>SUM(AY57:INDEX(AY57:BA57,IF($B$2&gt;9,$B$2-9,0)))</f>
        <v>0</v>
      </c>
      <c r="BF57" s="110">
        <f>SUM($AP57:INDEX(AP57:BA57,$B$2))</f>
        <v>1369.5</v>
      </c>
      <c r="BG57" s="122">
        <f t="shared" si="207"/>
        <v>0.56666666666666665</v>
      </c>
      <c r="BH57" s="111">
        <f t="shared" si="207"/>
        <v>0.6607142857142857</v>
      </c>
      <c r="BI57" s="111">
        <f t="shared" si="207"/>
        <v>0.65040650406504064</v>
      </c>
      <c r="BJ57" s="111">
        <f t="shared" si="207"/>
        <v>1.1588785046728971</v>
      </c>
      <c r="BK57" s="111">
        <f t="shared" si="207"/>
        <v>8.9263157894736835</v>
      </c>
      <c r="BL57" s="111">
        <f t="shared" si="207"/>
        <v>1.531055900621118</v>
      </c>
      <c r="BM57" s="111">
        <f t="shared" si="207"/>
        <v>0</v>
      </c>
      <c r="BN57" s="111">
        <f t="shared" si="207"/>
        <v>0</v>
      </c>
      <c r="BO57" s="111">
        <f t="shared" si="207"/>
        <v>0</v>
      </c>
      <c r="BP57" s="111">
        <f t="shared" si="207"/>
        <v>0</v>
      </c>
      <c r="BQ57" s="111">
        <f t="shared" si="207"/>
        <v>0</v>
      </c>
      <c r="BR57" s="111">
        <f t="shared" si="207"/>
        <v>0</v>
      </c>
      <c r="BS57" s="111">
        <f>BB57/SUM(O57:INDEX(O57:Q57,IF($B$2&lt;3,$B$2,3)))</f>
        <v>0.63179916317991636</v>
      </c>
      <c r="BT57" s="111">
        <f>BC57/SUM(R57:INDEX(R57:T57,IF($B$2&lt;7,$B$2-3,3)))</f>
        <v>3.3567493112947657</v>
      </c>
      <c r="BU57" s="111">
        <f t="shared" si="208"/>
        <v>0</v>
      </c>
      <c r="BV57" s="111">
        <f t="shared" si="208"/>
        <v>0</v>
      </c>
      <c r="BW57" s="111">
        <f t="shared" si="209"/>
        <v>2.2749169435215948</v>
      </c>
    </row>
    <row r="58" spans="1:75" x14ac:dyDescent="0.25">
      <c r="A58" s="20" t="str">
        <f t="shared" si="210"/>
        <v># Case_by_rookie_mdrt:13+mth</v>
      </c>
      <c r="B58" t="s">
        <v>2</v>
      </c>
      <c r="C58">
        <v>24</v>
      </c>
      <c r="D58">
        <v>13</v>
      </c>
      <c r="E58">
        <v>22</v>
      </c>
      <c r="F58">
        <v>18</v>
      </c>
      <c r="G58">
        <v>28</v>
      </c>
      <c r="H58">
        <v>33.5</v>
      </c>
      <c r="I58">
        <v>33</v>
      </c>
      <c r="J58">
        <v>41.5</v>
      </c>
      <c r="K58">
        <v>80</v>
      </c>
      <c r="L58">
        <v>67</v>
      </c>
      <c r="M58">
        <v>126</v>
      </c>
      <c r="N58">
        <v>190</v>
      </c>
      <c r="O58">
        <v>41</v>
      </c>
      <c r="P58">
        <v>44</v>
      </c>
      <c r="Q58">
        <v>93</v>
      </c>
      <c r="R58">
        <v>70</v>
      </c>
      <c r="S58">
        <v>75</v>
      </c>
      <c r="T58">
        <v>154</v>
      </c>
      <c r="U58">
        <v>99</v>
      </c>
      <c r="V58">
        <v>75</v>
      </c>
      <c r="W58">
        <v>143</v>
      </c>
      <c r="X58">
        <f>[15]cc!AB25</f>
        <v>85.5</v>
      </c>
      <c r="Y58">
        <f>[24]cc!AC25</f>
        <v>135</v>
      </c>
      <c r="Z58" s="6">
        <f>[16]cc!J47</f>
        <v>286</v>
      </c>
      <c r="AA58" s="22">
        <f>SUM(O58:INDEX(O58:Z58,$B$2))</f>
        <v>477</v>
      </c>
      <c r="AB58" s="22">
        <f t="shared" si="211"/>
        <v>178</v>
      </c>
      <c r="AC58" s="22">
        <f t="shared" si="212"/>
        <v>299</v>
      </c>
      <c r="AD58" s="22">
        <f t="shared" si="213"/>
        <v>317</v>
      </c>
      <c r="AE58" s="22">
        <f t="shared" si="214"/>
        <v>506.5</v>
      </c>
      <c r="AF58" s="22">
        <f>SUM(C58                                                               : INDEX(C58:N58,$B$2))</f>
        <v>138.5</v>
      </c>
      <c r="AG58" s="22">
        <f t="shared" si="202"/>
        <v>59</v>
      </c>
      <c r="AH58" s="22">
        <f t="shared" si="203"/>
        <v>79.5</v>
      </c>
      <c r="AI58" s="22">
        <f t="shared" si="204"/>
        <v>154.5</v>
      </c>
      <c r="AJ58" s="22">
        <f t="shared" si="205"/>
        <v>383</v>
      </c>
      <c r="AK58" s="31">
        <f t="shared" si="215"/>
        <v>2.4440433212996391</v>
      </c>
      <c r="AL58" s="31">
        <f t="shared" si="206"/>
        <v>2.0169491525423728</v>
      </c>
      <c r="AM58" s="31">
        <f t="shared" si="206"/>
        <v>2.7610062893081762</v>
      </c>
      <c r="AN58" s="31">
        <f t="shared" si="206"/>
        <v>1.0517799352750807</v>
      </c>
      <c r="AO58" s="31">
        <f>AE58/SUM(L58:INDEX(L58:N58,MOD($B$2,3)))-1</f>
        <v>0.32245430809399478</v>
      </c>
      <c r="AP58" s="113">
        <f>[17]cc!J47</f>
        <v>75.5</v>
      </c>
      <c r="AQ58" s="113">
        <f>[18]cc!J48</f>
        <v>63</v>
      </c>
      <c r="AR58" s="113">
        <f>[19]cc!J48</f>
        <v>135</v>
      </c>
      <c r="AS58" s="113">
        <f>[20]cc!J48</f>
        <v>129</v>
      </c>
      <c r="AT58" s="113">
        <f>[21]cc!J48</f>
        <v>102.5</v>
      </c>
      <c r="AU58" s="113">
        <f>[22]cc!J48</f>
        <v>115.5</v>
      </c>
      <c r="AV58" s="113"/>
      <c r="AW58" s="113"/>
      <c r="AX58" s="113"/>
      <c r="AY58" s="113"/>
      <c r="AZ58" s="113"/>
      <c r="BA58" s="113"/>
      <c r="BB58" s="110">
        <f>SUM(AP58:INDEX(AP58:AR58,IF($B$2&lt;3,$B$2,3)))</f>
        <v>273.5</v>
      </c>
      <c r="BC58" s="110">
        <f>SUM(AS58:INDEX(AS58:AU58,IF(AND($B$2&gt;3,B56&lt;7),$B$2-3,0)))</f>
        <v>347</v>
      </c>
      <c r="BD58" s="110">
        <f>SUM(AV58:INDEX(AV58:AX58,IF(AND($B$2&gt;6,$B$2&lt;10),$B$2-6,0)))</f>
        <v>0</v>
      </c>
      <c r="BE58" s="110">
        <f>SUM(AY58:INDEX(AY58:BA58,IF($B$2&gt;9,$B$2-9,0)))</f>
        <v>0</v>
      </c>
      <c r="BF58" s="110">
        <f>SUM($AP58:INDEX(AP58:BA58,$B$2))</f>
        <v>620.5</v>
      </c>
      <c r="BG58" s="122">
        <f t="shared" si="207"/>
        <v>1.8414634146341464</v>
      </c>
      <c r="BH58" s="111">
        <f t="shared" si="207"/>
        <v>1.4318181818181819</v>
      </c>
      <c r="BI58" s="111">
        <f t="shared" si="207"/>
        <v>1.4516129032258065</v>
      </c>
      <c r="BJ58" s="111">
        <f t="shared" si="207"/>
        <v>1.8428571428571427</v>
      </c>
      <c r="BK58" s="111">
        <f t="shared" si="207"/>
        <v>1.3666666666666667</v>
      </c>
      <c r="BL58" s="111">
        <f t="shared" si="207"/>
        <v>0.75</v>
      </c>
      <c r="BM58" s="111">
        <f t="shared" si="207"/>
        <v>0</v>
      </c>
      <c r="BN58" s="111">
        <f t="shared" si="207"/>
        <v>0</v>
      </c>
      <c r="BO58" s="111">
        <f t="shared" si="207"/>
        <v>0</v>
      </c>
      <c r="BP58" s="111">
        <f t="shared" si="207"/>
        <v>0</v>
      </c>
      <c r="BQ58" s="111">
        <f t="shared" si="207"/>
        <v>0</v>
      </c>
      <c r="BR58" s="111">
        <f t="shared" si="207"/>
        <v>0</v>
      </c>
      <c r="BS58" s="111">
        <f>BB58/SUM(O58:INDEX(O58:Q58,IF($B$2&lt;3,$B$2,3)))</f>
        <v>1.5365168539325842</v>
      </c>
      <c r="BT58" s="111">
        <f>BC58/SUM(R58:INDEX(R58:T58,IF($B$2&lt;7,$B$2-3,3)))</f>
        <v>1.1605351170568561</v>
      </c>
      <c r="BU58" s="111">
        <f t="shared" si="208"/>
        <v>0</v>
      </c>
      <c r="BV58" s="111">
        <f t="shared" si="208"/>
        <v>0</v>
      </c>
      <c r="BW58" s="111">
        <f t="shared" si="209"/>
        <v>1.3008385744234801</v>
      </c>
    </row>
    <row r="59" spans="1:75" x14ac:dyDescent="0.25">
      <c r="A59" s="20" t="str">
        <f t="shared" si="210"/>
        <v># Case_by_rookie_mdrt:SA</v>
      </c>
      <c r="B59" s="135" t="s">
        <v>136</v>
      </c>
      <c r="Z59" s="6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31"/>
      <c r="AL59" s="31"/>
      <c r="AM59" s="31"/>
      <c r="AN59" s="31"/>
      <c r="AO59" s="31"/>
      <c r="AP59" s="113"/>
      <c r="AQ59" s="113">
        <f>[18]cc!J49</f>
        <v>36.5</v>
      </c>
      <c r="AR59" s="113">
        <f>[19]cc!J49</f>
        <v>39.5</v>
      </c>
      <c r="AS59" s="113">
        <f>[20]cc!J49</f>
        <v>56.5</v>
      </c>
      <c r="AT59" s="113">
        <f>[21]cc!J49</f>
        <v>29</v>
      </c>
      <c r="AU59" s="113">
        <f>[22]cc!J49</f>
        <v>15</v>
      </c>
      <c r="AV59" s="113"/>
      <c r="AW59" s="113"/>
      <c r="AX59" s="113"/>
      <c r="AY59" s="113"/>
      <c r="AZ59" s="113"/>
      <c r="BA59" s="113"/>
      <c r="BB59" s="110">
        <f>SUM(AP59:INDEX(AP59:AR59,IF($B$2&lt;3,$B$2,3)))</f>
        <v>76</v>
      </c>
      <c r="BC59" s="110">
        <f>SUM(AS59:INDEX(AS59:AU59,IF(AND($B$2&gt;3,B57&lt;7),$B$2-3,0)))</f>
        <v>100.5</v>
      </c>
      <c r="BD59" s="110">
        <f>SUM(AV59:INDEX(AV59:AX59,IF(AND($B$2&gt;6,$B$2&lt;10),$B$2-6,0)))</f>
        <v>0</v>
      </c>
      <c r="BE59" s="110">
        <f>SUM(AY59:INDEX(AY59:BA59,IF($B$2&gt;9,$B$2-9,0)))</f>
        <v>0</v>
      </c>
      <c r="BF59" s="110">
        <f>SUM($AP59:INDEX(AP59:BA59,$B$2))</f>
        <v>176.5</v>
      </c>
      <c r="BG59" s="122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</row>
    <row r="60" spans="1:75" s="17" customFormat="1" x14ac:dyDescent="0.25">
      <c r="A60" s="20" t="str">
        <f t="shared" si="210"/>
        <v xml:space="preserve"># Case_by_rookie_mdrt:Total </v>
      </c>
      <c r="B60" s="1" t="s">
        <v>3</v>
      </c>
      <c r="C60" s="7">
        <f>SUM(C52:C58)</f>
        <v>373</v>
      </c>
      <c r="D60" s="7">
        <f t="shared" ref="D60:Z60" si="216">SUM(D52:D58)</f>
        <v>317</v>
      </c>
      <c r="E60" s="7">
        <f t="shared" si="216"/>
        <v>515</v>
      </c>
      <c r="F60" s="7">
        <f t="shared" si="216"/>
        <v>658</v>
      </c>
      <c r="G60" s="7">
        <f t="shared" si="216"/>
        <v>644</v>
      </c>
      <c r="H60" s="7">
        <f t="shared" si="216"/>
        <v>806</v>
      </c>
      <c r="I60" s="7">
        <f t="shared" si="216"/>
        <v>781</v>
      </c>
      <c r="J60" s="7">
        <f t="shared" si="216"/>
        <v>593</v>
      </c>
      <c r="K60" s="7">
        <f t="shared" si="216"/>
        <v>949</v>
      </c>
      <c r="L60" s="7">
        <f t="shared" si="216"/>
        <v>758</v>
      </c>
      <c r="M60" s="7">
        <f t="shared" si="216"/>
        <v>1207</v>
      </c>
      <c r="N60" s="7">
        <f t="shared" si="216"/>
        <v>1608</v>
      </c>
      <c r="O60" s="7">
        <f t="shared" si="216"/>
        <v>349</v>
      </c>
      <c r="P60" s="7">
        <f t="shared" si="216"/>
        <v>334</v>
      </c>
      <c r="Q60" s="7">
        <f t="shared" si="216"/>
        <v>875</v>
      </c>
      <c r="R60" s="7">
        <f t="shared" si="216"/>
        <v>809</v>
      </c>
      <c r="S60" s="7">
        <f t="shared" si="216"/>
        <v>672</v>
      </c>
      <c r="T60" s="7">
        <f t="shared" si="216"/>
        <v>1028</v>
      </c>
      <c r="U60" s="7">
        <f t="shared" si="216"/>
        <v>793</v>
      </c>
      <c r="V60" s="7">
        <f t="shared" si="216"/>
        <v>771</v>
      </c>
      <c r="W60" s="7">
        <f t="shared" si="216"/>
        <v>1115</v>
      </c>
      <c r="X60" s="7">
        <f t="shared" si="216"/>
        <v>844</v>
      </c>
      <c r="Y60" s="7">
        <f t="shared" si="216"/>
        <v>1282</v>
      </c>
      <c r="Z60" s="7">
        <f t="shared" si="216"/>
        <v>1894</v>
      </c>
      <c r="AA60" s="1">
        <f>SUM(O60:INDEX(O60:Z60,$B$2))</f>
        <v>4067</v>
      </c>
      <c r="AB60" s="1">
        <f t="shared" ref="AB60:AE60" si="217">SUM(AB52:AB58)</f>
        <v>1558</v>
      </c>
      <c r="AC60" s="1">
        <f t="shared" si="217"/>
        <v>2509</v>
      </c>
      <c r="AD60" s="1">
        <f t="shared" si="217"/>
        <v>2679</v>
      </c>
      <c r="AE60" s="1">
        <f t="shared" si="217"/>
        <v>4020</v>
      </c>
      <c r="AF60" s="7">
        <f t="shared" ref="AF60:AJ60" si="218">SUM(AF52:AF58)</f>
        <v>3313</v>
      </c>
      <c r="AG60" s="7">
        <f t="shared" si="218"/>
        <v>1205</v>
      </c>
      <c r="AH60" s="7">
        <f t="shared" si="218"/>
        <v>2108</v>
      </c>
      <c r="AI60" s="7">
        <f t="shared" si="218"/>
        <v>2323</v>
      </c>
      <c r="AJ60" s="7">
        <f t="shared" si="218"/>
        <v>3573</v>
      </c>
      <c r="AK60" s="32">
        <f t="shared" si="215"/>
        <v>0.2275882885602174</v>
      </c>
      <c r="AL60" s="32">
        <f t="shared" si="206"/>
        <v>0.29294605809128638</v>
      </c>
      <c r="AM60" s="32">
        <f t="shared" si="206"/>
        <v>0.1902277039848197</v>
      </c>
      <c r="AN60" s="32">
        <f t="shared" si="206"/>
        <v>0.15325010761945768</v>
      </c>
      <c r="AO60" s="31">
        <f>AE60/SUM(L60:INDEX(L60:N60,MOD($B$2,3)))-1</f>
        <v>0.12510495382031905</v>
      </c>
      <c r="AP60" s="114">
        <f t="shared" ref="AP60" si="219">SUM(AP52:AP58)</f>
        <v>690</v>
      </c>
      <c r="AQ60" s="114">
        <f>SUM(AQ52:AQ59)</f>
        <v>918</v>
      </c>
      <c r="AR60" s="114">
        <f>SUM(AR52:AR59)</f>
        <v>1428</v>
      </c>
      <c r="AS60" s="114">
        <f>SUM(AS52:AS59)</f>
        <v>1259</v>
      </c>
      <c r="AT60" s="114">
        <f>SUM(AT52:AT59)</f>
        <v>1915</v>
      </c>
      <c r="AU60" s="114">
        <f>SUM(AU52:AU59)</f>
        <v>1626</v>
      </c>
      <c r="AV60" s="114"/>
      <c r="AW60" s="114"/>
      <c r="AX60" s="114"/>
      <c r="AY60" s="114"/>
      <c r="AZ60" s="114"/>
      <c r="BA60" s="114"/>
      <c r="BB60" s="116">
        <f>SUM(AP60:INDEX(AP60:AR60,IF($B$2&lt;3,$B$2,3)))</f>
        <v>3036</v>
      </c>
      <c r="BC60" s="116">
        <f>SUM(AS60:INDEX(AS60:AU60,IF(AND($B$2&gt;3,B57&lt;7),$B$2-3,0)))</f>
        <v>4800</v>
      </c>
      <c r="BD60" s="116">
        <f>SUM(AV60:INDEX(AV60:AX60,IF(AND($B$2&gt;6,$B$2&lt;10),$B$2-6,0)))</f>
        <v>0</v>
      </c>
      <c r="BE60" s="116">
        <f>SUM(AY60:INDEX(AY60:BA60,IF($B$2&gt;9,$B$2-9,0)))</f>
        <v>0</v>
      </c>
      <c r="BF60" s="116">
        <f>SUM($AP60:INDEX(AP60:BA60,$B$2))</f>
        <v>7836</v>
      </c>
      <c r="BG60" s="123">
        <f t="shared" si="207"/>
        <v>1.9770773638968482</v>
      </c>
      <c r="BH60" s="118">
        <f t="shared" si="207"/>
        <v>2.7485029940119761</v>
      </c>
      <c r="BI60" s="118">
        <f t="shared" si="207"/>
        <v>1.6319999999999999</v>
      </c>
      <c r="BJ60" s="118">
        <f t="shared" si="207"/>
        <v>1.5562422744128555</v>
      </c>
      <c r="BK60" s="118">
        <f t="shared" si="207"/>
        <v>2.8497023809523809</v>
      </c>
      <c r="BL60" s="118">
        <f t="shared" si="207"/>
        <v>1.5817120622568093</v>
      </c>
      <c r="BM60" s="118">
        <f t="shared" si="207"/>
        <v>0</v>
      </c>
      <c r="BN60" s="118">
        <f t="shared" si="207"/>
        <v>0</v>
      </c>
      <c r="BO60" s="118">
        <f t="shared" si="207"/>
        <v>0</v>
      </c>
      <c r="BP60" s="118">
        <f t="shared" si="207"/>
        <v>0</v>
      </c>
      <c r="BQ60" s="118">
        <f t="shared" si="207"/>
        <v>0</v>
      </c>
      <c r="BR60" s="118">
        <f t="shared" si="207"/>
        <v>0</v>
      </c>
      <c r="BS60" s="118">
        <f>BB60/SUM(O60:INDEX(O60:Q60,IF($B$2&lt;3,$B$2,3)))</f>
        <v>1.9486521181001284</v>
      </c>
      <c r="BT60" s="118">
        <f>BC60/SUM(R60:INDEX(R60:T60,IF($B$2&lt;7,$B$2-3,3)))</f>
        <v>1.9131127939418096</v>
      </c>
      <c r="BU60" s="118">
        <f t="shared" si="208"/>
        <v>0</v>
      </c>
      <c r="BV60" s="118">
        <f t="shared" si="208"/>
        <v>0</v>
      </c>
      <c r="BW60" s="118">
        <f t="shared" si="209"/>
        <v>1.9267273174329973</v>
      </c>
    </row>
    <row r="61" spans="1:75" x14ac:dyDescent="0.25">
      <c r="BG61" s="124"/>
    </row>
    <row r="62" spans="1:75" x14ac:dyDescent="0.25">
      <c r="BG62" s="124"/>
    </row>
    <row r="63" spans="1:75" s="17" customFormat="1" x14ac:dyDescent="0.25">
      <c r="A63" s="19"/>
      <c r="B63" s="2" t="s">
        <v>13</v>
      </c>
      <c r="C63" s="3">
        <f t="shared" ref="C63:Z63" si="220">C27</f>
        <v>42005</v>
      </c>
      <c r="D63" s="3">
        <f t="shared" si="220"/>
        <v>42036</v>
      </c>
      <c r="E63" s="3">
        <f t="shared" si="220"/>
        <v>42064</v>
      </c>
      <c r="F63" s="3">
        <f t="shared" si="220"/>
        <v>42095</v>
      </c>
      <c r="G63" s="3">
        <f t="shared" si="220"/>
        <v>42125</v>
      </c>
      <c r="H63" s="3">
        <f t="shared" si="220"/>
        <v>42156</v>
      </c>
      <c r="I63" s="3">
        <f t="shared" si="220"/>
        <v>42186</v>
      </c>
      <c r="J63" s="3">
        <f t="shared" si="220"/>
        <v>42217</v>
      </c>
      <c r="K63" s="3">
        <f t="shared" si="220"/>
        <v>42248</v>
      </c>
      <c r="L63" s="3">
        <f t="shared" si="220"/>
        <v>42278</v>
      </c>
      <c r="M63" s="3">
        <f t="shared" si="220"/>
        <v>42309</v>
      </c>
      <c r="N63" s="3">
        <f t="shared" si="220"/>
        <v>42339</v>
      </c>
      <c r="O63" s="3">
        <f t="shared" si="220"/>
        <v>42370</v>
      </c>
      <c r="P63" s="3">
        <f t="shared" si="220"/>
        <v>42401</v>
      </c>
      <c r="Q63" s="3">
        <f t="shared" si="220"/>
        <v>42430</v>
      </c>
      <c r="R63" s="3">
        <f t="shared" si="220"/>
        <v>42461</v>
      </c>
      <c r="S63" s="3">
        <f t="shared" si="220"/>
        <v>42491</v>
      </c>
      <c r="T63" s="3">
        <f t="shared" si="220"/>
        <v>42522</v>
      </c>
      <c r="U63" s="3">
        <f t="shared" si="220"/>
        <v>42552</v>
      </c>
      <c r="V63" s="3">
        <f t="shared" si="220"/>
        <v>42583</v>
      </c>
      <c r="W63" s="3">
        <f t="shared" si="220"/>
        <v>42614</v>
      </c>
      <c r="X63" s="3">
        <f t="shared" si="220"/>
        <v>42644</v>
      </c>
      <c r="Y63" s="3">
        <f t="shared" si="220"/>
        <v>42675</v>
      </c>
      <c r="Z63" s="3">
        <f t="shared" si="220"/>
        <v>42705</v>
      </c>
      <c r="AA63" s="29" t="str">
        <f>$AA$3</f>
        <v>YTD 6/16</v>
      </c>
      <c r="AB63" s="29" t="s">
        <v>19</v>
      </c>
      <c r="AC63" s="29" t="s">
        <v>20</v>
      </c>
      <c r="AD63" s="29" t="s">
        <v>21</v>
      </c>
      <c r="AE63" s="29" t="s">
        <v>22</v>
      </c>
      <c r="AF63" s="26" t="str">
        <f t="shared" ref="AF63:AJ63" si="221">AF39</f>
        <v>YTD 6/15</v>
      </c>
      <c r="AG63" s="26" t="str">
        <f t="shared" si="221"/>
        <v>Q1 '15</v>
      </c>
      <c r="AH63" s="26" t="str">
        <f t="shared" si="221"/>
        <v>Q2 '15</v>
      </c>
      <c r="AI63" s="26" t="str">
        <f t="shared" si="221"/>
        <v>Q3 '15</v>
      </c>
      <c r="AJ63" s="26" t="str">
        <f t="shared" si="221"/>
        <v>Q4 '15</v>
      </c>
      <c r="AK63" s="30" t="s">
        <v>27</v>
      </c>
      <c r="AL63" s="30" t="s">
        <v>29</v>
      </c>
      <c r="AM63" s="30" t="s">
        <v>30</v>
      </c>
      <c r="AN63" s="30" t="s">
        <v>31</v>
      </c>
      <c r="AO63" s="30" t="s">
        <v>32</v>
      </c>
      <c r="AP63" s="108">
        <v>42736</v>
      </c>
      <c r="AQ63" s="108">
        <v>42767</v>
      </c>
      <c r="AR63" s="108">
        <v>42795</v>
      </c>
      <c r="AS63" s="108">
        <v>42826</v>
      </c>
      <c r="AT63" s="108">
        <v>42856</v>
      </c>
      <c r="AU63" s="108">
        <v>42887</v>
      </c>
      <c r="AV63" s="108">
        <v>42917</v>
      </c>
      <c r="AW63" s="108">
        <v>42948</v>
      </c>
      <c r="AX63" s="108">
        <v>42979</v>
      </c>
      <c r="AY63" s="108">
        <v>43009</v>
      </c>
      <c r="AZ63" s="108">
        <v>43040</v>
      </c>
      <c r="BA63" s="108">
        <v>43070</v>
      </c>
      <c r="BB63" s="29" t="s">
        <v>123</v>
      </c>
      <c r="BC63" s="29" t="s">
        <v>124</v>
      </c>
      <c r="BD63" s="29" t="s">
        <v>125</v>
      </c>
      <c r="BE63" s="29" t="s">
        <v>126</v>
      </c>
      <c r="BF63" s="29" t="str">
        <f>$BF$3</f>
        <v>YTD 6/17</v>
      </c>
      <c r="BG63" s="121">
        <v>42736</v>
      </c>
      <c r="BH63" s="108">
        <v>42767</v>
      </c>
      <c r="BI63" s="108">
        <v>42795</v>
      </c>
      <c r="BJ63" s="108">
        <v>42826</v>
      </c>
      <c r="BK63" s="108">
        <v>42856</v>
      </c>
      <c r="BL63" s="108">
        <v>42887</v>
      </c>
      <c r="BM63" s="108">
        <v>42917</v>
      </c>
      <c r="BN63" s="108">
        <v>42948</v>
      </c>
      <c r="BO63" s="108">
        <v>42979</v>
      </c>
      <c r="BP63" s="108">
        <v>43009</v>
      </c>
      <c r="BQ63" s="108">
        <v>43040</v>
      </c>
      <c r="BR63" s="108">
        <v>43070</v>
      </c>
      <c r="BS63" s="29" t="s">
        <v>127</v>
      </c>
      <c r="BT63" s="29" t="s">
        <v>128</v>
      </c>
      <c r="BU63" s="29" t="s">
        <v>96</v>
      </c>
      <c r="BV63" s="29" t="s">
        <v>129</v>
      </c>
      <c r="BW63" s="112" t="s">
        <v>130</v>
      </c>
    </row>
    <row r="64" spans="1:75" x14ac:dyDescent="0.25">
      <c r="A64" s="20" t="str">
        <f>$B$63&amp;"_by_rookie_mdrt:"&amp;B64</f>
        <v># Case/Active_by_rookie_mdrt:MDRT</v>
      </c>
      <c r="B64" t="s">
        <v>4</v>
      </c>
      <c r="C64" s="10">
        <f t="shared" ref="C64:AJ64" si="222">IFERROR(C52/C28,"")</f>
        <v>2.2222222222222223</v>
      </c>
      <c r="D64" s="10">
        <f t="shared" si="222"/>
        <v>2.3199999999999998</v>
      </c>
      <c r="E64" s="10">
        <f t="shared" si="222"/>
        <v>3.8333333333333335</v>
      </c>
      <c r="F64" s="10">
        <f t="shared" si="222"/>
        <v>3.5714285714285716</v>
      </c>
      <c r="G64" s="10">
        <f t="shared" si="222"/>
        <v>2.3139534883720931</v>
      </c>
      <c r="H64" s="10">
        <f t="shared" si="222"/>
        <v>2.9634146341463414</v>
      </c>
      <c r="I64" s="10">
        <f t="shared" si="222"/>
        <v>3.3157894736842106</v>
      </c>
      <c r="J64" s="10">
        <f t="shared" si="222"/>
        <v>2.0735294117647061</v>
      </c>
      <c r="K64" s="10">
        <f t="shared" si="222"/>
        <v>2.9479166666666665</v>
      </c>
      <c r="L64" s="10">
        <f t="shared" si="222"/>
        <v>3.3690476190476191</v>
      </c>
      <c r="M64" s="10">
        <f t="shared" si="222"/>
        <v>2.9523809523809526</v>
      </c>
      <c r="N64" s="10">
        <f t="shared" si="222"/>
        <v>4.583333333333333</v>
      </c>
      <c r="O64" s="10">
        <f t="shared" si="222"/>
        <v>1.4242424242424243</v>
      </c>
      <c r="P64" s="10">
        <f t="shared" si="222"/>
        <v>1.6666666666666667</v>
      </c>
      <c r="Q64" s="10">
        <f t="shared" si="222"/>
        <v>2.5531914893617023</v>
      </c>
      <c r="R64" s="10">
        <f t="shared" si="222"/>
        <v>4</v>
      </c>
      <c r="S64" s="10">
        <f t="shared" si="222"/>
        <v>2.3783783783783785</v>
      </c>
      <c r="T64" s="10">
        <f t="shared" si="222"/>
        <v>2.0408163265306123</v>
      </c>
      <c r="U64" s="10">
        <f t="shared" si="222"/>
        <v>2.4516129032258065</v>
      </c>
      <c r="V64" s="10">
        <f t="shared" si="222"/>
        <v>2.1</v>
      </c>
      <c r="W64" s="10">
        <f t="shared" si="222"/>
        <v>2.7894736842105261</v>
      </c>
      <c r="X64" s="10">
        <f t="shared" si="222"/>
        <v>2.967741935483871</v>
      </c>
      <c r="Y64" s="10">
        <f t="shared" si="222"/>
        <v>3.8225806451612905</v>
      </c>
      <c r="Z64" s="10">
        <f t="shared" si="222"/>
        <v>4.3552631578947372</v>
      </c>
      <c r="AA64" s="21">
        <f t="shared" si="222"/>
        <v>2.371308016877637</v>
      </c>
      <c r="AB64" s="21">
        <f t="shared" si="222"/>
        <v>1.9646017699115044</v>
      </c>
      <c r="AC64" s="21">
        <f t="shared" si="222"/>
        <v>2.7419354838709675</v>
      </c>
      <c r="AD64" s="21">
        <f t="shared" si="222"/>
        <v>2.4567307692307692</v>
      </c>
      <c r="AE64" s="21">
        <f t="shared" si="222"/>
        <v>3.76</v>
      </c>
      <c r="AF64" s="21">
        <f t="shared" si="222"/>
        <v>2.9038461538461537</v>
      </c>
      <c r="AG64" s="21">
        <f t="shared" si="222"/>
        <v>2.8414634146341462</v>
      </c>
      <c r="AH64" s="21">
        <f t="shared" si="222"/>
        <v>2.9444444444444446</v>
      </c>
      <c r="AI64" s="21">
        <f t="shared" si="222"/>
        <v>2.8166666666666669</v>
      </c>
      <c r="AJ64" s="21">
        <f t="shared" si="222"/>
        <v>3.6349206349206349</v>
      </c>
      <c r="AK64" s="31">
        <f>AA64/AF64-1</f>
        <v>-0.18339061670438983</v>
      </c>
      <c r="AL64" s="31">
        <f t="shared" ref="AL64:AO72" si="223">AB64/AG64-1</f>
        <v>-0.30859508526719581</v>
      </c>
      <c r="AM64" s="31">
        <f t="shared" si="223"/>
        <v>-6.8776628119294081E-2</v>
      </c>
      <c r="AN64" s="31">
        <f t="shared" si="223"/>
        <v>-0.12778789258079204</v>
      </c>
      <c r="AO64" s="31">
        <f t="shared" si="223"/>
        <v>3.4410480349345018E-2</v>
      </c>
      <c r="AP64" s="10">
        <f t="shared" ref="AP64:AQ64" si="224">IFERROR(AP52/AP28,"")</f>
        <v>3.1363636363636362</v>
      </c>
      <c r="AQ64" s="10">
        <f t="shared" si="224"/>
        <v>2.9923076923076923</v>
      </c>
      <c r="AR64" s="10">
        <f t="shared" ref="AR64:AS64" si="225">IFERROR(AR52/AR28,"")</f>
        <v>3.8972602739726026</v>
      </c>
      <c r="AS64" s="10">
        <f t="shared" si="225"/>
        <v>3.6875</v>
      </c>
      <c r="AT64" s="10">
        <f t="shared" ref="AT64:AU64" si="226">IFERROR(AT52/AT28,"")</f>
        <v>3.918032786885246</v>
      </c>
      <c r="AU64" s="10">
        <f t="shared" si="226"/>
        <v>4.7578125</v>
      </c>
      <c r="BB64" s="10">
        <f t="shared" ref="BB64:BF71" si="227">IFERROR(BB52/BB28,"")</f>
        <v>3.3756476683937824</v>
      </c>
      <c r="BC64" s="10">
        <f t="shared" si="227"/>
        <v>4.1243386243386242</v>
      </c>
      <c r="BD64" s="10" t="str">
        <f t="shared" si="227"/>
        <v/>
      </c>
      <c r="BE64" s="10" t="str">
        <f t="shared" si="227"/>
        <v/>
      </c>
      <c r="BF64" s="10">
        <f t="shared" si="227"/>
        <v>3.7460732984293195</v>
      </c>
      <c r="BG64" s="122">
        <f t="shared" ref="BG64:BR72" si="228">AP64/O64</f>
        <v>2.2021276595744679</v>
      </c>
      <c r="BH64" s="111">
        <f t="shared" si="228"/>
        <v>1.7953846153846154</v>
      </c>
      <c r="BI64" s="111">
        <f t="shared" si="228"/>
        <v>1.5264269406392692</v>
      </c>
      <c r="BJ64" s="111">
        <f t="shared" si="228"/>
        <v>0.921875</v>
      </c>
      <c r="BK64" s="111">
        <f t="shared" si="228"/>
        <v>1.6473546944858419</v>
      </c>
      <c r="BL64" s="111">
        <f t="shared" si="228"/>
        <v>2.3313281249999998</v>
      </c>
      <c r="BM64" s="111">
        <f t="shared" si="228"/>
        <v>0</v>
      </c>
      <c r="BN64" s="111">
        <f t="shared" si="228"/>
        <v>0</v>
      </c>
      <c r="BO64" s="111">
        <f t="shared" si="228"/>
        <v>0</v>
      </c>
      <c r="BP64" s="111">
        <f t="shared" si="228"/>
        <v>0</v>
      </c>
      <c r="BQ64" s="111">
        <f t="shared" si="228"/>
        <v>0</v>
      </c>
      <c r="BR64" s="111">
        <f t="shared" si="228"/>
        <v>0</v>
      </c>
      <c r="BS64" s="111">
        <f>BB64/(SUM(O52:INDEX(O52:Q52,IF($B$2&lt;3,$B$2,3)))/SUM(O28:INDEX(O28:Q28,IF($B$2&lt;3,$B$2,3))))</f>
        <v>1.7182350744526911</v>
      </c>
      <c r="BT64" s="111">
        <f>BC64/(SUM(R52:INDEX(R52:T52,$C$2))/SUM(R28:INDEX(R28:T28,$C$2)))</f>
        <v>1.5041705571117336</v>
      </c>
      <c r="BW64" s="31">
        <f>BF64/AA64</f>
        <v>1.5797497717575602</v>
      </c>
    </row>
    <row r="65" spans="1:75" x14ac:dyDescent="0.25">
      <c r="A65" s="20" t="str">
        <f t="shared" ref="A65:A72" si="229">$B$63&amp;"_by_rookie_mdrt:"&amp;B65</f>
        <v># Case/Active_by_rookie_mdrt:Rookie in month</v>
      </c>
      <c r="B65" t="s">
        <v>5</v>
      </c>
      <c r="C65" s="10">
        <f t="shared" ref="C65:Z65" si="230">IFERROR(C53/C29,"")</f>
        <v>1.1777777777777778</v>
      </c>
      <c r="D65" s="10">
        <f t="shared" si="230"/>
        <v>1.2</v>
      </c>
      <c r="E65" s="10">
        <f t="shared" si="230"/>
        <v>1.5901639344262295</v>
      </c>
      <c r="F65" s="10">
        <f t="shared" si="230"/>
        <v>1.4210526315789473</v>
      </c>
      <c r="G65" s="10">
        <f t="shared" si="230"/>
        <v>1.2328767123287672</v>
      </c>
      <c r="H65" s="10">
        <f t="shared" si="230"/>
        <v>1.308411214953271</v>
      </c>
      <c r="I65" s="10">
        <f t="shared" si="230"/>
        <v>1.4315789473684211</v>
      </c>
      <c r="J65" s="10">
        <f t="shared" si="230"/>
        <v>1.3421052631578947</v>
      </c>
      <c r="K65" s="10">
        <f t="shared" si="230"/>
        <v>1.5316455696202531</v>
      </c>
      <c r="L65" s="10">
        <f t="shared" si="230"/>
        <v>1.352112676056338</v>
      </c>
      <c r="M65" s="10">
        <f t="shared" si="230"/>
        <v>1.6666666666666667</v>
      </c>
      <c r="N65" s="10">
        <f t="shared" si="230"/>
        <v>2.4086956521739129</v>
      </c>
      <c r="O65" s="10">
        <f t="shared" si="230"/>
        <v>1.4615384615384615</v>
      </c>
      <c r="P65" s="10">
        <f t="shared" si="230"/>
        <v>1.5217391304347827</v>
      </c>
      <c r="Q65" s="10">
        <f t="shared" si="230"/>
        <v>2.0087719298245612</v>
      </c>
      <c r="R65" s="10">
        <f t="shared" si="230"/>
        <v>1.681159420289855</v>
      </c>
      <c r="S65" s="10">
        <f t="shared" si="230"/>
        <v>1.3783783783783783</v>
      </c>
      <c r="T65" s="10">
        <f t="shared" si="230"/>
        <v>1.7241379310344827</v>
      </c>
      <c r="U65" s="10">
        <f t="shared" si="230"/>
        <v>1.518987341772152</v>
      </c>
      <c r="V65" s="10">
        <f t="shared" si="230"/>
        <v>1.8533333333333333</v>
      </c>
      <c r="W65" s="10">
        <f t="shared" si="230"/>
        <v>2.0629921259842519</v>
      </c>
      <c r="X65" s="10">
        <f t="shared" si="230"/>
        <v>1.5617977528089888</v>
      </c>
      <c r="Y65" s="10">
        <f t="shared" si="230"/>
        <v>1.6141732283464567</v>
      </c>
      <c r="Z65" s="10">
        <f t="shared" si="230"/>
        <v>1.8390804597701149</v>
      </c>
      <c r="AA65" s="21">
        <f t="shared" ref="AA65:AJ65" si="231">IFERROR(AA53/AA29,"")</f>
        <v>1.7139364303178484</v>
      </c>
      <c r="AB65" s="21">
        <f t="shared" si="231"/>
        <v>1.8866666666666667</v>
      </c>
      <c r="AC65" s="21">
        <f t="shared" si="231"/>
        <v>1.613899613899614</v>
      </c>
      <c r="AD65" s="21">
        <f t="shared" si="231"/>
        <v>1.8540925266903914</v>
      </c>
      <c r="AE65" s="21">
        <f t="shared" si="231"/>
        <v>1.7025641025641025</v>
      </c>
      <c r="AF65" s="21">
        <f t="shared" si="231"/>
        <v>1.3403141361256545</v>
      </c>
      <c r="AG65" s="21">
        <f t="shared" si="231"/>
        <v>1.3809523809523809</v>
      </c>
      <c r="AH65" s="21">
        <f t="shared" si="231"/>
        <v>1.3203125</v>
      </c>
      <c r="AI65" s="21">
        <f t="shared" si="231"/>
        <v>1.4359999999999999</v>
      </c>
      <c r="AJ65" s="21">
        <f t="shared" si="231"/>
        <v>1.8725490196078431</v>
      </c>
      <c r="AK65" s="31">
        <f t="shared" ref="AK65:AK72" si="232">AA65/AF65-1</f>
        <v>0.27875725855745714</v>
      </c>
      <c r="AL65" s="31">
        <f t="shared" si="223"/>
        <v>0.36620689655172423</v>
      </c>
      <c r="AM65" s="31">
        <f t="shared" si="223"/>
        <v>0.22236183774645313</v>
      </c>
      <c r="AN65" s="31">
        <f t="shared" si="223"/>
        <v>0.29115078460333677</v>
      </c>
      <c r="AO65" s="31">
        <f t="shared" si="223"/>
        <v>-9.0777285541683517E-2</v>
      </c>
      <c r="AP65" s="10">
        <f t="shared" ref="AP65:AQ65" si="233">IFERROR(AP53/AP29,"")</f>
        <v>1.9148936170212767</v>
      </c>
      <c r="AQ65" s="10">
        <f t="shared" si="233"/>
        <v>1.2950819672131149</v>
      </c>
      <c r="AR65" s="10">
        <f t="shared" ref="AR65:AS65" si="234">IFERROR(AR53/AR29,"")</f>
        <v>1.8181818181818181</v>
      </c>
      <c r="AS65" s="10">
        <f t="shared" si="234"/>
        <v>1.7692307692307692</v>
      </c>
      <c r="AT65" s="10">
        <f t="shared" ref="AT65:AU65" si="235">IFERROR(AT53/AT29,"")</f>
        <v>1.4188311688311688</v>
      </c>
      <c r="AU65" s="10">
        <f t="shared" si="235"/>
        <v>1.6201923076923077</v>
      </c>
      <c r="BB65" s="10">
        <f t="shared" si="227"/>
        <v>1.6282051282051282</v>
      </c>
      <c r="BC65" s="10">
        <f t="shared" si="227"/>
        <v>1.6009900990099011</v>
      </c>
      <c r="BD65" s="10" t="str">
        <f t="shared" si="227"/>
        <v/>
      </c>
      <c r="BE65" s="10" t="str">
        <f t="shared" si="227"/>
        <v/>
      </c>
      <c r="BF65" s="10">
        <f t="shared" si="227"/>
        <v>1.6113831089351285</v>
      </c>
      <c r="BG65" s="122">
        <f t="shared" si="228"/>
        <v>1.3101903695408736</v>
      </c>
      <c r="BH65" s="111">
        <f t="shared" si="228"/>
        <v>0.85105386416861828</v>
      </c>
      <c r="BI65" s="111">
        <f t="shared" si="228"/>
        <v>0.90512107979356893</v>
      </c>
      <c r="BJ65" s="111">
        <f t="shared" si="228"/>
        <v>1.0523872679045092</v>
      </c>
      <c r="BK65" s="111">
        <f t="shared" si="228"/>
        <v>1.0293481028775147</v>
      </c>
      <c r="BL65" s="111">
        <f t="shared" si="228"/>
        <v>0.93971153846153854</v>
      </c>
      <c r="BM65" s="111">
        <f t="shared" si="228"/>
        <v>0</v>
      </c>
      <c r="BN65" s="111">
        <f t="shared" si="228"/>
        <v>0</v>
      </c>
      <c r="BO65" s="111">
        <f t="shared" si="228"/>
        <v>0</v>
      </c>
      <c r="BP65" s="111">
        <f t="shared" si="228"/>
        <v>0</v>
      </c>
      <c r="BQ65" s="111">
        <f t="shared" si="228"/>
        <v>0</v>
      </c>
      <c r="BR65" s="111">
        <f t="shared" si="228"/>
        <v>0</v>
      </c>
      <c r="BS65" s="111">
        <f>BB65/(SUM(O53:INDEX(O53:Q53,IF($B$2&lt;3,$B$2,3)))/SUM(O29:INDEX(O29:Q29,IF($B$2&lt;3,$B$2,3))))</f>
        <v>0.86300625169883116</v>
      </c>
      <c r="BT65" s="111">
        <f>BC65/(SUM(R53:INDEX(R53:T53,$C$2))/SUM(R29:INDEX(R29:T29,$C$2)))</f>
        <v>0.99200104220948415</v>
      </c>
      <c r="BW65" s="31">
        <f t="shared" ref="BW65:BW72" si="236">BF65/AA65</f>
        <v>0.94016503788083816</v>
      </c>
    </row>
    <row r="66" spans="1:75" x14ac:dyDescent="0.25">
      <c r="A66" s="20" t="str">
        <f t="shared" si="229"/>
        <v># Case/Active_by_rookie_mdrt:Rookie last month</v>
      </c>
      <c r="B66" t="s">
        <v>6</v>
      </c>
      <c r="C66" s="10">
        <f t="shared" ref="C66:Z66" si="237">IFERROR(C54/C30,"")</f>
        <v>1.2666666666666666</v>
      </c>
      <c r="D66" s="10">
        <f t="shared" si="237"/>
        <v>1.2857142857142858</v>
      </c>
      <c r="E66" s="10">
        <f t="shared" si="237"/>
        <v>1.7619047619047619</v>
      </c>
      <c r="F66" s="10">
        <f t="shared" si="237"/>
        <v>1.5972222222222223</v>
      </c>
      <c r="G66" s="10">
        <f t="shared" si="237"/>
        <v>1.4875</v>
      </c>
      <c r="H66" s="10">
        <f t="shared" si="237"/>
        <v>1.6619718309859155</v>
      </c>
      <c r="I66" s="10">
        <f t="shared" si="237"/>
        <v>1.379746835443038</v>
      </c>
      <c r="J66" s="10">
        <f t="shared" si="237"/>
        <v>1.510204081632653</v>
      </c>
      <c r="K66" s="10">
        <f t="shared" si="237"/>
        <v>1.7698412698412698</v>
      </c>
      <c r="L66" s="10">
        <f t="shared" si="237"/>
        <v>1.5079365079365079</v>
      </c>
      <c r="M66" s="10">
        <f t="shared" si="237"/>
        <v>2.0625</v>
      </c>
      <c r="N66" s="10">
        <f t="shared" si="237"/>
        <v>2.044</v>
      </c>
      <c r="O66" s="10">
        <f t="shared" si="237"/>
        <v>1.6756756756756757</v>
      </c>
      <c r="P66" s="10">
        <f t="shared" si="237"/>
        <v>1.5</v>
      </c>
      <c r="Q66" s="10">
        <f t="shared" si="237"/>
        <v>2.125</v>
      </c>
      <c r="R66" s="10">
        <f t="shared" si="237"/>
        <v>1.7241379310344827</v>
      </c>
      <c r="S66" s="10">
        <f t="shared" si="237"/>
        <v>1.6949152542372881</v>
      </c>
      <c r="T66" s="10">
        <f t="shared" si="237"/>
        <v>1.9485294117647058</v>
      </c>
      <c r="U66" s="10">
        <f t="shared" si="237"/>
        <v>1.5647058823529412</v>
      </c>
      <c r="V66" s="10">
        <f t="shared" si="237"/>
        <v>1.3571428571428572</v>
      </c>
      <c r="W66" s="10">
        <f t="shared" si="237"/>
        <v>2.1267605633802815</v>
      </c>
      <c r="X66" s="10">
        <f t="shared" si="237"/>
        <v>1.6767676767676767</v>
      </c>
      <c r="Y66" s="10">
        <f t="shared" si="237"/>
        <v>2.1603773584905661</v>
      </c>
      <c r="Z66" s="10">
        <f t="shared" si="237"/>
        <v>1.7971698113207548</v>
      </c>
      <c r="AA66" s="21">
        <f t="shared" ref="AA66:AJ66" si="238">IFERROR(AA54/AA30,"")</f>
        <v>1.78719723183391</v>
      </c>
      <c r="AB66" s="21">
        <f t="shared" si="238"/>
        <v>1.7866666666666666</v>
      </c>
      <c r="AC66" s="21">
        <f t="shared" si="238"/>
        <v>1.7873831775700935</v>
      </c>
      <c r="AD66" s="21">
        <f t="shared" si="238"/>
        <v>1.6769911504424779</v>
      </c>
      <c r="AE66" s="21">
        <f t="shared" si="238"/>
        <v>1.882636655948553</v>
      </c>
      <c r="AF66" s="21">
        <f t="shared" si="238"/>
        <v>1.5</v>
      </c>
      <c r="AG66" s="21">
        <f t="shared" si="238"/>
        <v>1.3577235772357723</v>
      </c>
      <c r="AH66" s="21">
        <f t="shared" si="238"/>
        <v>1.5784753363228698</v>
      </c>
      <c r="AI66" s="21">
        <f t="shared" si="238"/>
        <v>1.5418848167539267</v>
      </c>
      <c r="AJ66" s="21">
        <f t="shared" si="238"/>
        <v>1.9046610169491525</v>
      </c>
      <c r="AK66" s="31">
        <f t="shared" si="232"/>
        <v>0.19146482122260666</v>
      </c>
      <c r="AL66" s="31">
        <f t="shared" si="223"/>
        <v>0.31592814371257494</v>
      </c>
      <c r="AM66" s="31">
        <f t="shared" si="223"/>
        <v>0.13234786533559917</v>
      </c>
      <c r="AN66" s="31">
        <f t="shared" si="223"/>
        <v>8.7624141713118053E-2</v>
      </c>
      <c r="AO66" s="31">
        <f t="shared" si="223"/>
        <v>-1.1563401993640698E-2</v>
      </c>
      <c r="AP66" s="10">
        <f t="shared" ref="AP66:AQ66" si="239">IFERROR(AP54/AP30,"")</f>
        <v>1.509090909090909</v>
      </c>
      <c r="AQ66" s="10">
        <f t="shared" si="239"/>
        <v>1.5</v>
      </c>
      <c r="AR66" s="10">
        <f t="shared" ref="AR66:AS66" si="240">IFERROR(AR54/AR30,"")</f>
        <v>2.1157894736842104</v>
      </c>
      <c r="AS66" s="10">
        <f t="shared" si="240"/>
        <v>1.5238095238095237</v>
      </c>
      <c r="AT66" s="10">
        <f t="shared" ref="AT66:AU66" si="241">IFERROR(AT54/AT30,"")</f>
        <v>2.0789473684210527</v>
      </c>
      <c r="AU66" s="10">
        <f t="shared" si="241"/>
        <v>1.6931818181818181</v>
      </c>
      <c r="BB66" s="10">
        <f t="shared" si="227"/>
        <v>1.8010204081632653</v>
      </c>
      <c r="BC66" s="10">
        <f t="shared" si="227"/>
        <v>1.7540322580645162</v>
      </c>
      <c r="BD66" s="10" t="str">
        <f t="shared" si="227"/>
        <v/>
      </c>
      <c r="BE66" s="10" t="str">
        <f t="shared" si="227"/>
        <v/>
      </c>
      <c r="BF66" s="10">
        <f t="shared" si="227"/>
        <v>1.7747747747747749</v>
      </c>
      <c r="BG66" s="122">
        <f t="shared" si="228"/>
        <v>0.90058651026392955</v>
      </c>
      <c r="BH66" s="111">
        <f t="shared" si="228"/>
        <v>1</v>
      </c>
      <c r="BI66" s="111">
        <f t="shared" si="228"/>
        <v>0.99566563467492253</v>
      </c>
      <c r="BJ66" s="111">
        <f t="shared" si="228"/>
        <v>0.88380952380952382</v>
      </c>
      <c r="BK66" s="111">
        <f t="shared" si="228"/>
        <v>1.2265789473684212</v>
      </c>
      <c r="BL66" s="111">
        <f t="shared" si="228"/>
        <v>0.86895368782161231</v>
      </c>
      <c r="BM66" s="111">
        <f t="shared" si="228"/>
        <v>0</v>
      </c>
      <c r="BN66" s="111">
        <f t="shared" si="228"/>
        <v>0</v>
      </c>
      <c r="BO66" s="111">
        <f t="shared" si="228"/>
        <v>0</v>
      </c>
      <c r="BP66" s="111">
        <f t="shared" si="228"/>
        <v>0</v>
      </c>
      <c r="BQ66" s="111">
        <f t="shared" si="228"/>
        <v>0</v>
      </c>
      <c r="BR66" s="111">
        <f t="shared" si="228"/>
        <v>0</v>
      </c>
      <c r="BS66" s="111">
        <f>BB66/(SUM(O54:INDEX(O54:Q54,IF($B$2&lt;3,$B$2,3)))/SUM(O30:INDEX(O30:Q30,IF($B$2&lt;3,$B$2,3))))</f>
        <v>1.0080338105391411</v>
      </c>
      <c r="BT66" s="111">
        <f>BC66/(SUM(R54:INDEX(R54:T54,$C$2))/SUM(R30:INDEX(R30:T30,$C$2)))</f>
        <v>0.98134092346616075</v>
      </c>
      <c r="BW66" s="31">
        <f t="shared" si="236"/>
        <v>0.99304919634058075</v>
      </c>
    </row>
    <row r="67" spans="1:75" x14ac:dyDescent="0.25">
      <c r="A67" s="20" t="str">
        <f t="shared" si="229"/>
        <v># Case/Active_by_rookie_mdrt:2-3 months</v>
      </c>
      <c r="B67" t="s">
        <v>7</v>
      </c>
      <c r="C67" s="10">
        <f t="shared" ref="C67:Z67" si="242">IFERROR(C55/C31,"")</f>
        <v>1.2833333333333334</v>
      </c>
      <c r="D67" s="10">
        <f t="shared" si="242"/>
        <v>1.3870967741935485</v>
      </c>
      <c r="E67" s="10">
        <f t="shared" si="242"/>
        <v>1.3695652173913044</v>
      </c>
      <c r="F67" s="10">
        <f t="shared" si="242"/>
        <v>1.6153846153846154</v>
      </c>
      <c r="G67" s="10">
        <f t="shared" si="242"/>
        <v>1.3125</v>
      </c>
      <c r="H67" s="10">
        <f t="shared" si="242"/>
        <v>1.3731884057971016</v>
      </c>
      <c r="I67" s="10">
        <f t="shared" si="242"/>
        <v>1.3089430894308942</v>
      </c>
      <c r="J67" s="10">
        <f t="shared" si="242"/>
        <v>1.2837837837837838</v>
      </c>
      <c r="K67" s="10">
        <f t="shared" si="242"/>
        <v>1.3272727272727274</v>
      </c>
      <c r="L67" s="10">
        <f t="shared" si="242"/>
        <v>1.4473684210526316</v>
      </c>
      <c r="M67" s="10">
        <f t="shared" si="242"/>
        <v>1.8411214953271029</v>
      </c>
      <c r="N67" s="10">
        <f t="shared" si="242"/>
        <v>1.8099173553719008</v>
      </c>
      <c r="O67" s="10">
        <f t="shared" si="242"/>
        <v>1.41</v>
      </c>
      <c r="P67" s="10">
        <f t="shared" si="242"/>
        <v>1.375</v>
      </c>
      <c r="Q67" s="10">
        <f t="shared" si="242"/>
        <v>2.074074074074074</v>
      </c>
      <c r="R67" s="10">
        <f t="shared" si="242"/>
        <v>2</v>
      </c>
      <c r="S67" s="10">
        <f t="shared" si="242"/>
        <v>1.675</v>
      </c>
      <c r="T67" s="10">
        <f t="shared" si="242"/>
        <v>1.994949494949495</v>
      </c>
      <c r="U67" s="10">
        <f t="shared" si="242"/>
        <v>1.9589041095890412</v>
      </c>
      <c r="V67" s="10">
        <f t="shared" si="242"/>
        <v>1.6973684210526316</v>
      </c>
      <c r="W67" s="10">
        <f t="shared" si="242"/>
        <v>1.8194444444444444</v>
      </c>
      <c r="X67" s="10">
        <f t="shared" si="242"/>
        <v>1.375</v>
      </c>
      <c r="Y67" s="10">
        <f t="shared" si="242"/>
        <v>2.4953271028037385</v>
      </c>
      <c r="Z67" s="10">
        <f t="shared" si="242"/>
        <v>2.8313253012048194</v>
      </c>
      <c r="AA67" s="21">
        <f t="shared" ref="AA67:AJ67" si="243">IFERROR(AA55/AA31,"")</f>
        <v>1.7609890109890109</v>
      </c>
      <c r="AB67" s="21">
        <f t="shared" si="243"/>
        <v>1.621875</v>
      </c>
      <c r="AC67" s="21">
        <f t="shared" si="243"/>
        <v>1.8700980392156863</v>
      </c>
      <c r="AD67" s="21">
        <f t="shared" si="243"/>
        <v>1.8235294117647058</v>
      </c>
      <c r="AE67" s="21">
        <f t="shared" si="243"/>
        <v>2.4480712166172105</v>
      </c>
      <c r="AF67" s="21">
        <f t="shared" si="243"/>
        <v>1.3802521008403361</v>
      </c>
      <c r="AG67" s="21">
        <f t="shared" si="243"/>
        <v>1.3504672897196262</v>
      </c>
      <c r="AH67" s="21">
        <f t="shared" si="243"/>
        <v>1.4045801526717556</v>
      </c>
      <c r="AI67" s="21">
        <f t="shared" si="243"/>
        <v>1.3094462540716612</v>
      </c>
      <c r="AJ67" s="21">
        <f t="shared" si="243"/>
        <v>1.7302631578947369</v>
      </c>
      <c r="AK67" s="31">
        <f t="shared" si="232"/>
        <v>0.27584591968153616</v>
      </c>
      <c r="AL67" s="31">
        <f t="shared" si="223"/>
        <v>0.20097318339100334</v>
      </c>
      <c r="AM67" s="31">
        <f t="shared" si="223"/>
        <v>0.33142849531116814</v>
      </c>
      <c r="AN67" s="31">
        <f t="shared" si="223"/>
        <v>0.39259584430787253</v>
      </c>
      <c r="AO67" s="31">
        <f>AE67/AJ67-1</f>
        <v>0.41485484762667668</v>
      </c>
      <c r="AP67" s="10">
        <f t="shared" ref="AP67:AQ67" si="244">IFERROR(AP55/AP31,"")</f>
        <v>2.0595238095238093</v>
      </c>
      <c r="AQ67" s="10">
        <f t="shared" si="244"/>
        <v>1.6774193548387097</v>
      </c>
      <c r="AR67" s="10">
        <f t="shared" ref="AR67:AS67" si="245">IFERROR(AR55/AR31,"")</f>
        <v>1.7126436781609196</v>
      </c>
      <c r="AS67" s="10">
        <f t="shared" si="245"/>
        <v>1.7466666666666666</v>
      </c>
      <c r="AT67" s="10">
        <f t="shared" ref="AT67:AU67" si="246">IFERROR(AT55/AT31,"")</f>
        <v>2.1134020618556701</v>
      </c>
      <c r="AU67" s="10">
        <f t="shared" si="246"/>
        <v>2.4521276595744679</v>
      </c>
      <c r="BB67" s="10">
        <f t="shared" si="227"/>
        <v>1.7966101694915255</v>
      </c>
      <c r="BC67" s="10">
        <f t="shared" si="227"/>
        <v>2.1296992481203008</v>
      </c>
      <c r="BD67" s="10" t="str">
        <f t="shared" si="227"/>
        <v/>
      </c>
      <c r="BE67" s="10" t="str">
        <f t="shared" si="227"/>
        <v/>
      </c>
      <c r="BF67" s="10">
        <f t="shared" si="227"/>
        <v>1.9545454545454546</v>
      </c>
      <c r="BG67" s="122">
        <f t="shared" si="228"/>
        <v>1.4606551840594393</v>
      </c>
      <c r="BH67" s="111">
        <f t="shared" si="228"/>
        <v>1.2199413489736071</v>
      </c>
      <c r="BI67" s="111">
        <f t="shared" si="228"/>
        <v>0.8257389162561577</v>
      </c>
      <c r="BJ67" s="111">
        <f t="shared" si="228"/>
        <v>0.87333333333333329</v>
      </c>
      <c r="BK67" s="111">
        <f t="shared" si="228"/>
        <v>1.2617325742421912</v>
      </c>
      <c r="BL67" s="111">
        <f t="shared" si="228"/>
        <v>1.2291677888499863</v>
      </c>
      <c r="BM67" s="111">
        <f t="shared" si="228"/>
        <v>0</v>
      </c>
      <c r="BN67" s="111">
        <f t="shared" si="228"/>
        <v>0</v>
      </c>
      <c r="BO67" s="111">
        <f t="shared" si="228"/>
        <v>0</v>
      </c>
      <c r="BP67" s="111">
        <f t="shared" si="228"/>
        <v>0</v>
      </c>
      <c r="BQ67" s="111">
        <f t="shared" si="228"/>
        <v>0</v>
      </c>
      <c r="BR67" s="111">
        <f t="shared" si="228"/>
        <v>0</v>
      </c>
      <c r="BS67" s="111">
        <f>BB67/(SUM(O55:INDEX(O55:Q55,IF($B$2&lt;3,$B$2,3)))/SUM(O31:INDEX(O31:Q31,IF($B$2&lt;3,$B$2,3))))</f>
        <v>1.1077365206884164</v>
      </c>
      <c r="BT67" s="111">
        <f>BC67/(SUM(R55:INDEX(R55:T55,$C$2))/SUM(R31:INDEX(R31:T31,$C$2)))</f>
        <v>1.1388168980774347</v>
      </c>
      <c r="BW67" s="31">
        <f t="shared" si="236"/>
        <v>1.109913487448589</v>
      </c>
    </row>
    <row r="68" spans="1:75" x14ac:dyDescent="0.25">
      <c r="A68" s="20" t="str">
        <f t="shared" si="229"/>
        <v># Case/Active_by_rookie_mdrt:4 - 6 mths</v>
      </c>
      <c r="B68" t="s">
        <v>8</v>
      </c>
      <c r="C68" s="10">
        <f t="shared" ref="C68:Z68" si="247">IFERROR(C56/C32,"")</f>
        <v>1.0392156862745099</v>
      </c>
      <c r="D68" s="10">
        <f t="shared" si="247"/>
        <v>1.2285714285714286</v>
      </c>
      <c r="E68" s="10">
        <f t="shared" si="247"/>
        <v>1.4310344827586208</v>
      </c>
      <c r="F68" s="10">
        <f t="shared" si="247"/>
        <v>1.325</v>
      </c>
      <c r="G68" s="10">
        <f t="shared" si="247"/>
        <v>1.1752577319587629</v>
      </c>
      <c r="H68" s="10">
        <f t="shared" si="247"/>
        <v>1.3142857142857143</v>
      </c>
      <c r="I68" s="10">
        <f t="shared" si="247"/>
        <v>1.2394366197183098</v>
      </c>
      <c r="J68" s="10">
        <f t="shared" si="247"/>
        <v>1.3975903614457832</v>
      </c>
      <c r="K68" s="10">
        <f t="shared" si="247"/>
        <v>1.3065693430656935</v>
      </c>
      <c r="L68" s="10">
        <f t="shared" si="247"/>
        <v>1.297979797979798</v>
      </c>
      <c r="M68" s="10">
        <f t="shared" si="247"/>
        <v>2.0109890109890109</v>
      </c>
      <c r="N68" s="10">
        <f t="shared" si="247"/>
        <v>1.544</v>
      </c>
      <c r="O68" s="10">
        <f t="shared" si="247"/>
        <v>1.375</v>
      </c>
      <c r="P68" s="10">
        <f t="shared" si="247"/>
        <v>1.3142857142857143</v>
      </c>
      <c r="Q68" s="10">
        <f t="shared" si="247"/>
        <v>1.75</v>
      </c>
      <c r="R68" s="10">
        <f t="shared" si="247"/>
        <v>2.1578947368421053</v>
      </c>
      <c r="S68" s="10">
        <f t="shared" si="247"/>
        <v>1.5918367346938775</v>
      </c>
      <c r="T68" s="10">
        <f t="shared" si="247"/>
        <v>1.66</v>
      </c>
      <c r="U68" s="10">
        <f t="shared" si="247"/>
        <v>1.5573770491803278</v>
      </c>
      <c r="V68" s="10">
        <f t="shared" si="247"/>
        <v>1.6</v>
      </c>
      <c r="W68" s="10">
        <f t="shared" si="247"/>
        <v>2.0113636363636362</v>
      </c>
      <c r="X68" s="10">
        <f t="shared" si="247"/>
        <v>2.3153846153846156</v>
      </c>
      <c r="Y68" s="10">
        <f t="shared" si="247"/>
        <v>2.34375</v>
      </c>
      <c r="Z68" s="10">
        <f t="shared" si="247"/>
        <v>1.7197802197802199</v>
      </c>
      <c r="AA68" s="21">
        <f t="shared" ref="AA68:AJ68" si="248">IFERROR(AA56/AA32,"")</f>
        <v>1.7196969696969697</v>
      </c>
      <c r="AB68" s="21">
        <f t="shared" si="248"/>
        <v>1.564516129032258</v>
      </c>
      <c r="AC68" s="21">
        <f t="shared" si="248"/>
        <v>1.8571428571428572</v>
      </c>
      <c r="AD68" s="21">
        <f t="shared" si="248"/>
        <v>1.7467248908296944</v>
      </c>
      <c r="AE68" s="21">
        <f t="shared" si="248"/>
        <v>2.0563725490196076</v>
      </c>
      <c r="AF68" s="21">
        <f t="shared" si="248"/>
        <v>1.2557544757033248</v>
      </c>
      <c r="AG68" s="21">
        <f t="shared" si="248"/>
        <v>1.2430555555555556</v>
      </c>
      <c r="AH68" s="21">
        <f t="shared" si="248"/>
        <v>1.263157894736842</v>
      </c>
      <c r="AI68" s="21">
        <f t="shared" si="248"/>
        <v>1.3161512027491409</v>
      </c>
      <c r="AJ68" s="21">
        <f t="shared" si="248"/>
        <v>1.6015873015873017</v>
      </c>
      <c r="AK68" s="31">
        <f t="shared" si="232"/>
        <v>0.36945318768129365</v>
      </c>
      <c r="AL68" s="31">
        <f t="shared" si="223"/>
        <v>0.25860515408181639</v>
      </c>
      <c r="AM68" s="31">
        <f t="shared" si="223"/>
        <v>0.47023809523809534</v>
      </c>
      <c r="AN68" s="31">
        <f t="shared" si="223"/>
        <v>0.3271460658784362</v>
      </c>
      <c r="AO68" s="31">
        <f t="shared" si="223"/>
        <v>0.2839590742144229</v>
      </c>
      <c r="AP68" s="10">
        <f t="shared" ref="AP68:AQ68" si="249">IFERROR(AP56/AP32,"")</f>
        <v>1.5121951219512195</v>
      </c>
      <c r="AQ68" s="10">
        <f t="shared" si="249"/>
        <v>1.7471264367816093</v>
      </c>
      <c r="AR68" s="10">
        <f t="shared" ref="AR68:AS68" si="250">IFERROR(AR56/AR32,"")</f>
        <v>1.8851351351351351</v>
      </c>
      <c r="AS68" s="10">
        <f t="shared" si="250"/>
        <v>2.0989583333333335</v>
      </c>
      <c r="AT68" s="10">
        <f t="shared" ref="AT68:AU68" si="251">IFERROR(AT56/AT32,"")</f>
        <v>1.6911764705882353</v>
      </c>
      <c r="AU68" s="10">
        <f t="shared" si="251"/>
        <v>3.6774193548387095</v>
      </c>
      <c r="BB68" s="10">
        <f t="shared" si="227"/>
        <v>1.786231884057971</v>
      </c>
      <c r="BC68" s="10">
        <f t="shared" si="227"/>
        <v>2.4092920353982299</v>
      </c>
      <c r="BD68" s="10" t="str">
        <f t="shared" si="227"/>
        <v/>
      </c>
      <c r="BE68" s="10" t="str">
        <f t="shared" si="227"/>
        <v/>
      </c>
      <c r="BF68" s="10">
        <f t="shared" si="227"/>
        <v>2.0667330677290838</v>
      </c>
      <c r="BG68" s="122">
        <f t="shared" si="228"/>
        <v>1.0997782705099779</v>
      </c>
      <c r="BH68" s="111">
        <f t="shared" si="228"/>
        <v>1.3293353323338331</v>
      </c>
      <c r="BI68" s="111">
        <f t="shared" si="228"/>
        <v>1.0772200772200773</v>
      </c>
      <c r="BJ68" s="111">
        <f t="shared" si="228"/>
        <v>0.97268800813008138</v>
      </c>
      <c r="BK68" s="111">
        <f t="shared" si="228"/>
        <v>1.0624057315233786</v>
      </c>
      <c r="BL68" s="111">
        <f t="shared" si="228"/>
        <v>2.2153128643606683</v>
      </c>
      <c r="BM68" s="111">
        <f t="shared" si="228"/>
        <v>0</v>
      </c>
      <c r="BN68" s="111">
        <f t="shared" si="228"/>
        <v>0</v>
      </c>
      <c r="BO68" s="111">
        <f t="shared" si="228"/>
        <v>0</v>
      </c>
      <c r="BP68" s="111">
        <f t="shared" si="228"/>
        <v>0</v>
      </c>
      <c r="BQ68" s="111">
        <f t="shared" si="228"/>
        <v>0</v>
      </c>
      <c r="BR68" s="111">
        <f t="shared" si="228"/>
        <v>0</v>
      </c>
      <c r="BS68" s="111">
        <f>BB68/(SUM(O56:INDEX(O56:Q56,IF($B$2&lt;3,$B$2,3)))/SUM(O32:INDEX(O32:Q32,IF($B$2&lt;3,$B$2,3))))</f>
        <v>1.1417152248617959</v>
      </c>
      <c r="BT68" s="111">
        <f>BC68/(SUM(R56:INDEX(R56:T56,$C$2))/SUM(R32:INDEX(R32:T32,$C$2)))</f>
        <v>1.2973110959836622</v>
      </c>
      <c r="BW68" s="31">
        <f t="shared" si="236"/>
        <v>1.2018007266089827</v>
      </c>
    </row>
    <row r="69" spans="1:75" x14ac:dyDescent="0.25">
      <c r="A69" s="20" t="str">
        <f t="shared" si="229"/>
        <v># Case/Active_by_rookie_mdrt:7-12mth</v>
      </c>
      <c r="B69" t="s">
        <v>1</v>
      </c>
      <c r="C69" s="10">
        <f t="shared" ref="C69:Z69" si="252">IFERROR(C57/C33,"")</f>
        <v>0.967741935483871</v>
      </c>
      <c r="D69" s="10">
        <f t="shared" si="252"/>
        <v>1.21875</v>
      </c>
      <c r="E69" s="10">
        <f t="shared" si="252"/>
        <v>1.25</v>
      </c>
      <c r="F69" s="10">
        <f t="shared" si="252"/>
        <v>1.2833333333333334</v>
      </c>
      <c r="G69" s="10">
        <f t="shared" si="252"/>
        <v>1.32</v>
      </c>
      <c r="H69" s="10">
        <f t="shared" si="252"/>
        <v>1.2252747252747254</v>
      </c>
      <c r="I69" s="10">
        <f t="shared" si="252"/>
        <v>1.4883720930232558</v>
      </c>
      <c r="J69" s="10">
        <f t="shared" si="252"/>
        <v>1.2533333333333334</v>
      </c>
      <c r="K69" s="10">
        <f t="shared" si="252"/>
        <v>1.6831683168316831</v>
      </c>
      <c r="L69" s="10">
        <f t="shared" si="252"/>
        <v>1.3043478260869565</v>
      </c>
      <c r="M69" s="10">
        <f t="shared" si="252"/>
        <v>2.1221374045801529</v>
      </c>
      <c r="N69" s="10">
        <f t="shared" si="252"/>
        <v>1.9788732394366197</v>
      </c>
      <c r="O69" s="10">
        <f t="shared" si="252"/>
        <v>1.3333333333333333</v>
      </c>
      <c r="P69" s="10">
        <f t="shared" si="252"/>
        <v>1.2727272727272727</v>
      </c>
      <c r="Q69" s="10">
        <f t="shared" si="252"/>
        <v>1.5185185185185186</v>
      </c>
      <c r="R69" s="10">
        <f t="shared" si="252"/>
        <v>1.3896103896103895</v>
      </c>
      <c r="S69" s="10">
        <f t="shared" si="252"/>
        <v>1.3768115942028984</v>
      </c>
      <c r="T69" s="10">
        <f t="shared" si="252"/>
        <v>1.7127659574468086</v>
      </c>
      <c r="U69" s="10">
        <f t="shared" si="252"/>
        <v>1.5679012345679013</v>
      </c>
      <c r="V69" s="10">
        <f t="shared" si="252"/>
        <v>1.777027027027027</v>
      </c>
      <c r="W69" s="10">
        <f t="shared" si="252"/>
        <v>2.377049180327869</v>
      </c>
      <c r="X69" s="10">
        <f t="shared" si="252"/>
        <v>1.8923076923076922</v>
      </c>
      <c r="Y69" s="10">
        <f t="shared" si="252"/>
        <v>2.6875</v>
      </c>
      <c r="Z69" s="10">
        <f t="shared" si="252"/>
        <v>2.7276785714285716</v>
      </c>
      <c r="AA69" s="21">
        <f t="shared" ref="AA69:AJ69" si="253">IFERROR(AA57/AA33,"")</f>
        <v>1.4682926829268292</v>
      </c>
      <c r="AB69" s="21">
        <f t="shared" si="253"/>
        <v>1.4058823529411764</v>
      </c>
      <c r="AC69" s="21">
        <f t="shared" si="253"/>
        <v>1.5125</v>
      </c>
      <c r="AD69" s="21">
        <f t="shared" si="253"/>
        <v>1.8680555555555556</v>
      </c>
      <c r="AE69" s="21">
        <f t="shared" si="253"/>
        <v>2.5038910505836576</v>
      </c>
      <c r="AF69" s="21">
        <f t="shared" si="253"/>
        <v>1.2350157728706626</v>
      </c>
      <c r="AG69" s="21">
        <f t="shared" si="253"/>
        <v>1.1428571428571428</v>
      </c>
      <c r="AH69" s="21">
        <f t="shared" si="253"/>
        <v>1.2721238938053097</v>
      </c>
      <c r="AI69" s="21">
        <f t="shared" si="253"/>
        <v>1.4961832061068703</v>
      </c>
      <c r="AJ69" s="21">
        <f t="shared" si="253"/>
        <v>1.8602739726027397</v>
      </c>
      <c r="AK69" s="31">
        <f t="shared" si="232"/>
        <v>0.18888577391521033</v>
      </c>
      <c r="AL69" s="31">
        <f t="shared" si="223"/>
        <v>0.23014705882352948</v>
      </c>
      <c r="AM69" s="31">
        <f t="shared" si="223"/>
        <v>0.18895652173913047</v>
      </c>
      <c r="AN69" s="31">
        <f t="shared" si="223"/>
        <v>0.24854733560090692</v>
      </c>
      <c r="AO69" s="31">
        <f t="shared" si="223"/>
        <v>0.34597972527692922</v>
      </c>
      <c r="AP69" s="10">
        <f t="shared" ref="AP69:AQ69" si="254">IFERROR(AP57/AP33,"")</f>
        <v>1.2142857142857142</v>
      </c>
      <c r="AQ69" s="10">
        <f t="shared" si="254"/>
        <v>1.088235294117647</v>
      </c>
      <c r="AR69" s="10">
        <f t="shared" ref="AR69:AS69" si="255">IFERROR(AR57/AR33,"")</f>
        <v>1.4545454545454546</v>
      </c>
      <c r="AS69" s="10">
        <f t="shared" si="255"/>
        <v>2.1754385964912282</v>
      </c>
      <c r="AT69" s="10">
        <f t="shared" ref="AT69:AU69" si="256">IFERROR(AT57/AT33,"")</f>
        <v>9.9764705882352942</v>
      </c>
      <c r="AU69" s="10">
        <f t="shared" si="256"/>
        <v>2.8011363636363638</v>
      </c>
      <c r="BB69" s="10">
        <f t="shared" si="227"/>
        <v>1.2905982905982907</v>
      </c>
      <c r="BC69" s="10">
        <f t="shared" si="227"/>
        <v>5.2978260869565217</v>
      </c>
      <c r="BD69" s="10" t="str">
        <f t="shared" si="227"/>
        <v/>
      </c>
      <c r="BE69" s="10" t="str">
        <f t="shared" si="227"/>
        <v/>
      </c>
      <c r="BF69" s="10">
        <f t="shared" si="227"/>
        <v>3.9466858789625361</v>
      </c>
      <c r="BG69" s="122">
        <f t="shared" si="228"/>
        <v>0.9107142857142857</v>
      </c>
      <c r="BH69" s="111">
        <f t="shared" si="228"/>
        <v>0.85504201680672265</v>
      </c>
      <c r="BI69" s="111">
        <f t="shared" si="228"/>
        <v>0.95787139689578715</v>
      </c>
      <c r="BJ69" s="111">
        <f t="shared" si="228"/>
        <v>1.5655025414002297</v>
      </c>
      <c r="BK69" s="111">
        <f t="shared" si="228"/>
        <v>7.2460681114551093</v>
      </c>
      <c r="BL69" s="111">
        <f t="shared" si="228"/>
        <v>1.635446075663467</v>
      </c>
      <c r="BM69" s="111">
        <f t="shared" si="228"/>
        <v>0</v>
      </c>
      <c r="BN69" s="111">
        <f t="shared" si="228"/>
        <v>0</v>
      </c>
      <c r="BO69" s="111">
        <f t="shared" si="228"/>
        <v>0</v>
      </c>
      <c r="BP69" s="111">
        <f t="shared" si="228"/>
        <v>0</v>
      </c>
      <c r="BQ69" s="111">
        <f t="shared" si="228"/>
        <v>0</v>
      </c>
      <c r="BR69" s="111">
        <f t="shared" si="228"/>
        <v>0</v>
      </c>
      <c r="BS69" s="111">
        <f>BB69/(SUM(O57:INDEX(O57:Q57,IF($B$2&lt;3,$B$2,3)))/SUM(O33:INDEX(O33:Q33,IF($B$2&lt;3,$B$2,3))))</f>
        <v>0.91799878410757085</v>
      </c>
      <c r="BT69" s="111">
        <f>BC69/(SUM(R57:INDEX(R57:T57,$C$2))/SUM(R33:INDEX(R33:T33,$C$2)))</f>
        <v>3.5026949335249733</v>
      </c>
      <c r="BW69" s="31">
        <f t="shared" si="236"/>
        <v>2.687942209924651</v>
      </c>
    </row>
    <row r="70" spans="1:75" x14ac:dyDescent="0.25">
      <c r="A70" s="20" t="str">
        <f t="shared" si="229"/>
        <v># Case/Active_by_rookie_mdrt:13+mth</v>
      </c>
      <c r="B70" t="s">
        <v>2</v>
      </c>
      <c r="C70" s="10">
        <f t="shared" ref="C70:Z70" si="257">IFERROR(C58/C34,"")</f>
        <v>1.1428571428571428</v>
      </c>
      <c r="D70" s="10">
        <f t="shared" si="257"/>
        <v>1.1818181818181819</v>
      </c>
      <c r="E70" s="10">
        <f t="shared" si="257"/>
        <v>1.375</v>
      </c>
      <c r="F70" s="10">
        <f t="shared" si="257"/>
        <v>1</v>
      </c>
      <c r="G70" s="10">
        <f t="shared" si="257"/>
        <v>1.0769230769230769</v>
      </c>
      <c r="H70" s="10">
        <f t="shared" si="257"/>
        <v>1.2407407407407407</v>
      </c>
      <c r="I70" s="10">
        <f t="shared" si="257"/>
        <v>1.375</v>
      </c>
      <c r="J70" s="10">
        <f t="shared" si="257"/>
        <v>1.3833333333333333</v>
      </c>
      <c r="K70" s="10">
        <f t="shared" si="257"/>
        <v>1.3114754098360655</v>
      </c>
      <c r="L70" s="10">
        <f t="shared" si="257"/>
        <v>1.3137254901960784</v>
      </c>
      <c r="M70" s="10">
        <f t="shared" si="257"/>
        <v>1.7746478873239437</v>
      </c>
      <c r="N70" s="10">
        <f t="shared" si="257"/>
        <v>2.1111111111111112</v>
      </c>
      <c r="O70" s="10">
        <f t="shared" si="257"/>
        <v>1.5185185185185186</v>
      </c>
      <c r="P70" s="10">
        <f t="shared" si="257"/>
        <v>1.5714285714285714</v>
      </c>
      <c r="Q70" s="10">
        <f t="shared" si="257"/>
        <v>1.631578947368421</v>
      </c>
      <c r="R70" s="10">
        <f t="shared" si="257"/>
        <v>1.2962962962962963</v>
      </c>
      <c r="S70" s="10">
        <f t="shared" si="257"/>
        <v>1.3157894736842106</v>
      </c>
      <c r="T70" s="10">
        <f t="shared" si="257"/>
        <v>1.4528301886792452</v>
      </c>
      <c r="U70" s="10">
        <f t="shared" si="257"/>
        <v>1.4347826086956521</v>
      </c>
      <c r="V70" s="10">
        <f t="shared" si="257"/>
        <v>1.3888888888888888</v>
      </c>
      <c r="W70" s="10">
        <f t="shared" si="257"/>
        <v>1.9324324324324325</v>
      </c>
      <c r="X70" s="10">
        <f t="shared" si="257"/>
        <v>1.3571428571428572</v>
      </c>
      <c r="Y70" s="10">
        <f t="shared" si="257"/>
        <v>1.8</v>
      </c>
      <c r="Z70" s="10">
        <f t="shared" si="257"/>
        <v>2.1185185185185187</v>
      </c>
      <c r="AA70" s="21">
        <f t="shared" ref="AA70:AJ70" si="258">IFERROR(AA58/AA34,"")</f>
        <v>1.4498480243161094</v>
      </c>
      <c r="AB70" s="21">
        <f t="shared" si="258"/>
        <v>1.5892857142857142</v>
      </c>
      <c r="AC70" s="21">
        <f t="shared" si="258"/>
        <v>1.3778801843317972</v>
      </c>
      <c r="AD70" s="21">
        <f t="shared" si="258"/>
        <v>1.6091370558375635</v>
      </c>
      <c r="AE70" s="21">
        <f t="shared" si="258"/>
        <v>1.8553113553113554</v>
      </c>
      <c r="AF70" s="21">
        <f t="shared" si="258"/>
        <v>1.1638655462184875</v>
      </c>
      <c r="AG70" s="21">
        <f t="shared" si="258"/>
        <v>1.2291666666666667</v>
      </c>
      <c r="AH70" s="21">
        <f t="shared" si="258"/>
        <v>1.119718309859155</v>
      </c>
      <c r="AI70" s="21">
        <f t="shared" si="258"/>
        <v>1.3434782608695652</v>
      </c>
      <c r="AJ70" s="21">
        <f t="shared" si="258"/>
        <v>1.8066037735849056</v>
      </c>
      <c r="AK70" s="31">
        <f t="shared" si="232"/>
        <v>0.24571779706582664</v>
      </c>
      <c r="AL70" s="31">
        <f t="shared" si="223"/>
        <v>0.29297820823244547</v>
      </c>
      <c r="AM70" s="31">
        <f t="shared" si="223"/>
        <v>0.23055966147871176</v>
      </c>
      <c r="AN70" s="31">
        <f t="shared" si="223"/>
        <v>0.19773955612504723</v>
      </c>
      <c r="AO70" s="31">
        <f t="shared" si="223"/>
        <v>2.6960854637094966E-2</v>
      </c>
      <c r="AP70" s="10">
        <f t="shared" ref="AP70:AQ71" si="259">IFERROR(AP58/AP34,"")</f>
        <v>1.51</v>
      </c>
      <c r="AQ70" s="10">
        <f t="shared" si="259"/>
        <v>1.4318181818181819</v>
      </c>
      <c r="AR70" s="10">
        <f t="shared" ref="AR70:AS71" si="260">IFERROR(AR58/AR34,"")</f>
        <v>1.9852941176470589</v>
      </c>
      <c r="AS70" s="10">
        <f t="shared" si="260"/>
        <v>1.9545454545454546</v>
      </c>
      <c r="AT70" s="10">
        <f t="shared" ref="AT70:AU70" si="261">IFERROR(AT58/AT34,"")</f>
        <v>1.653225806451613</v>
      </c>
      <c r="AU70" s="10">
        <f t="shared" si="261"/>
        <v>1.9913793103448276</v>
      </c>
      <c r="BB70" s="10">
        <f t="shared" si="227"/>
        <v>1.6882716049382716</v>
      </c>
      <c r="BC70" s="10">
        <f t="shared" si="227"/>
        <v>1.8655913978494623</v>
      </c>
      <c r="BD70" s="10" t="str">
        <f t="shared" si="227"/>
        <v/>
      </c>
      <c r="BE70" s="10" t="str">
        <f t="shared" si="227"/>
        <v/>
      </c>
      <c r="BF70" s="10">
        <f t="shared" si="227"/>
        <v>1.7830459770114941</v>
      </c>
      <c r="BG70" s="122">
        <f t="shared" si="228"/>
        <v>0.99439024390243902</v>
      </c>
      <c r="BH70" s="111">
        <f t="shared" si="228"/>
        <v>0.91115702479338845</v>
      </c>
      <c r="BI70" s="111">
        <f t="shared" si="228"/>
        <v>1.2167931688804554</v>
      </c>
      <c r="BJ70" s="111">
        <f t="shared" si="228"/>
        <v>1.5077922077922079</v>
      </c>
      <c r="BK70" s="111">
        <f t="shared" si="228"/>
        <v>1.2564516129032257</v>
      </c>
      <c r="BL70" s="111">
        <f t="shared" si="228"/>
        <v>1.3706896551724139</v>
      </c>
      <c r="BM70" s="111">
        <f t="shared" si="228"/>
        <v>0</v>
      </c>
      <c r="BN70" s="111">
        <f t="shared" si="228"/>
        <v>0</v>
      </c>
      <c r="BO70" s="111">
        <f t="shared" si="228"/>
        <v>0</v>
      </c>
      <c r="BP70" s="111">
        <f t="shared" si="228"/>
        <v>0</v>
      </c>
      <c r="BQ70" s="111">
        <f t="shared" si="228"/>
        <v>0</v>
      </c>
      <c r="BR70" s="111">
        <f t="shared" si="228"/>
        <v>0</v>
      </c>
      <c r="BS70" s="111">
        <f>BB70/(SUM(O58:INDEX(O58:Q58,IF($B$2&lt;3,$B$2,3)))/SUM(O34:INDEX(O34:Q34,IF($B$2&lt;3,$B$2,3))))</f>
        <v>1.0622832570398113</v>
      </c>
      <c r="BT70" s="111">
        <f>BC70/(SUM(R58:INDEX(R58:T58,$C$2))/SUM(R34:INDEX(R34:T34,$C$2)))</f>
        <v>1.3539576365663322</v>
      </c>
      <c r="BW70" s="31">
        <f t="shared" si="236"/>
        <v>1.2298157786934625</v>
      </c>
    </row>
    <row r="71" spans="1:75" x14ac:dyDescent="0.25">
      <c r="A71" s="20" t="str">
        <f t="shared" si="229"/>
        <v># Case/Active_by_rookie_mdrt:SA</v>
      </c>
      <c r="B71" s="135" t="s">
        <v>136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31"/>
      <c r="AL71" s="31"/>
      <c r="AM71" s="31"/>
      <c r="AN71" s="31"/>
      <c r="AO71" s="31"/>
      <c r="AP71" s="10"/>
      <c r="AQ71" s="10">
        <f t="shared" si="259"/>
        <v>1.1774193548387097</v>
      </c>
      <c r="AR71" s="10">
        <f t="shared" si="260"/>
        <v>1.2741935483870968</v>
      </c>
      <c r="AS71" s="10">
        <f t="shared" si="260"/>
        <v>1.6142857142857143</v>
      </c>
      <c r="AT71" s="10">
        <f t="shared" ref="AT71:AU71" si="262">IFERROR(AT59/AT35,"")</f>
        <v>1.2608695652173914</v>
      </c>
      <c r="AU71" s="10">
        <f t="shared" si="262"/>
        <v>1</v>
      </c>
      <c r="BB71" s="10">
        <f t="shared" si="227"/>
        <v>1.2258064516129032</v>
      </c>
      <c r="BC71" s="10">
        <f t="shared" si="227"/>
        <v>1.3767123287671232</v>
      </c>
      <c r="BD71" s="10" t="str">
        <f t="shared" si="227"/>
        <v/>
      </c>
      <c r="BE71" s="10" t="str">
        <f t="shared" si="227"/>
        <v/>
      </c>
      <c r="BF71" s="10">
        <f t="shared" si="227"/>
        <v>1.3074074074074074</v>
      </c>
      <c r="BG71" s="122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W71" s="31"/>
    </row>
    <row r="72" spans="1:75" s="17" customFormat="1" x14ac:dyDescent="0.25">
      <c r="A72" s="20" t="str">
        <f t="shared" si="229"/>
        <v xml:space="preserve"># Case/Active_by_rookie_mdrt:Total </v>
      </c>
      <c r="B72" s="1" t="s">
        <v>3</v>
      </c>
      <c r="C72" s="11">
        <f t="shared" ref="C72:Z72" si="263">IFERROR(C60/C36,"")</f>
        <v>1.264406779661017</v>
      </c>
      <c r="D72" s="11">
        <f t="shared" si="263"/>
        <v>1.3964757709251101</v>
      </c>
      <c r="E72" s="11">
        <f t="shared" si="263"/>
        <v>1.6830065359477124</v>
      </c>
      <c r="F72" s="11">
        <f t="shared" si="263"/>
        <v>1.645</v>
      </c>
      <c r="G72" s="11">
        <f t="shared" si="263"/>
        <v>1.3819742489270386</v>
      </c>
      <c r="H72" s="11">
        <f t="shared" si="263"/>
        <v>1.4788990825688073</v>
      </c>
      <c r="I72" s="11">
        <f t="shared" si="263"/>
        <v>1.5135658914728682</v>
      </c>
      <c r="J72" s="11">
        <f t="shared" si="263"/>
        <v>1.4085510688836105</v>
      </c>
      <c r="K72" s="11">
        <f t="shared" si="263"/>
        <v>1.5843071786310519</v>
      </c>
      <c r="L72" s="11">
        <f t="shared" si="263"/>
        <v>1.534412955465587</v>
      </c>
      <c r="M72" s="11">
        <f t="shared" si="263"/>
        <v>1.978688524590164</v>
      </c>
      <c r="N72" s="11">
        <f t="shared" si="263"/>
        <v>2.1157894736842104</v>
      </c>
      <c r="O72" s="11">
        <f t="shared" si="263"/>
        <v>1.4481327800829875</v>
      </c>
      <c r="P72" s="11">
        <f t="shared" si="263"/>
        <v>1.4334763948497855</v>
      </c>
      <c r="Q72" s="11">
        <f t="shared" si="263"/>
        <v>1.8980477223427332</v>
      </c>
      <c r="R72" s="11">
        <f t="shared" si="263"/>
        <v>1.8990610328638498</v>
      </c>
      <c r="S72" s="11">
        <f t="shared" si="263"/>
        <v>1.5811764705882352</v>
      </c>
      <c r="T72" s="11">
        <f t="shared" si="263"/>
        <v>1.7663230240549828</v>
      </c>
      <c r="U72" s="11">
        <f t="shared" si="263"/>
        <v>1.6555323590814197</v>
      </c>
      <c r="V72" s="11">
        <f t="shared" si="263"/>
        <v>1.6616379310344827</v>
      </c>
      <c r="W72" s="11">
        <f t="shared" si="263"/>
        <v>2.0998116760828625</v>
      </c>
      <c r="X72" s="11">
        <f t="shared" si="263"/>
        <v>1.7731092436974789</v>
      </c>
      <c r="Y72" s="11">
        <f t="shared" si="263"/>
        <v>2.2334494773519165</v>
      </c>
      <c r="Z72" s="11">
        <f t="shared" si="263"/>
        <v>2.3041362530413627</v>
      </c>
      <c r="AA72" s="23">
        <f t="shared" ref="AA72:AE72" si="264">IFERROR(AA60/AA36,"")</f>
        <v>1.7174831081081081</v>
      </c>
      <c r="AB72" s="23">
        <f t="shared" si="264"/>
        <v>1.6663101604278074</v>
      </c>
      <c r="AC72" s="23">
        <f t="shared" si="264"/>
        <v>1.7508722958827634</v>
      </c>
      <c r="AD72" s="23">
        <f t="shared" si="264"/>
        <v>1.8175033921302579</v>
      </c>
      <c r="AE72" s="23">
        <f t="shared" si="264"/>
        <v>2.1474358974358974</v>
      </c>
      <c r="AF72" s="23">
        <f t="shared" ref="AF72:AJ72" si="265">IFERROR(AF60/AF36,"")</f>
        <v>1.4796784278695847</v>
      </c>
      <c r="AG72" s="23">
        <f t="shared" si="265"/>
        <v>1.4553140096618358</v>
      </c>
      <c r="AH72" s="23">
        <f t="shared" si="265"/>
        <v>1.4939759036144578</v>
      </c>
      <c r="AI72" s="23">
        <f t="shared" si="265"/>
        <v>1.5123697916666667</v>
      </c>
      <c r="AJ72" s="23">
        <f t="shared" si="265"/>
        <v>1.9168454935622317</v>
      </c>
      <c r="AK72" s="32">
        <f t="shared" si="232"/>
        <v>0.16071375763780682</v>
      </c>
      <c r="AL72" s="32">
        <f t="shared" si="223"/>
        <v>0.14498324716533162</v>
      </c>
      <c r="AM72" s="32">
        <f t="shared" si="223"/>
        <v>0.17195484321184984</v>
      </c>
      <c r="AN72" s="32">
        <f t="shared" si="223"/>
        <v>0.20175859247183636</v>
      </c>
      <c r="AO72" s="32">
        <f t="shared" si="223"/>
        <v>0.12029681299202721</v>
      </c>
      <c r="AP72" s="11">
        <f t="shared" ref="AP72:AQ72" si="266">IFERROR(AP60/AP36,"")</f>
        <v>1.9166666666666667</v>
      </c>
      <c r="AQ72" s="11">
        <f t="shared" si="266"/>
        <v>1.7586206896551724</v>
      </c>
      <c r="AR72" s="11">
        <f t="shared" ref="AR72:AS72" si="267">IFERROR(AR60/AR36,"")</f>
        <v>2.1345291479820627</v>
      </c>
      <c r="AS72" s="11">
        <f t="shared" si="267"/>
        <v>2.152136752136752</v>
      </c>
      <c r="AT72" s="11">
        <f t="shared" ref="AT72:AU72" si="268">IFERROR(AT60/AT36,"")</f>
        <v>3.1757877280265339</v>
      </c>
      <c r="AU72" s="11">
        <f t="shared" si="268"/>
        <v>2.4561933534743203</v>
      </c>
      <c r="BB72" s="11">
        <f t="shared" ref="BB72:BF72" si="269">IFERROR(BB60/BB36,"")</f>
        <v>1.9574468085106382</v>
      </c>
      <c r="BC72" s="11">
        <f t="shared" si="269"/>
        <v>2.5945945945945947</v>
      </c>
      <c r="BD72" s="11" t="str">
        <f t="shared" si="269"/>
        <v/>
      </c>
      <c r="BE72" s="11" t="str">
        <f t="shared" si="269"/>
        <v/>
      </c>
      <c r="BF72" s="11">
        <f t="shared" si="269"/>
        <v>2.3040282269920613</v>
      </c>
      <c r="BG72" s="123">
        <f t="shared" si="228"/>
        <v>1.3235434574976124</v>
      </c>
      <c r="BH72" s="118">
        <f t="shared" si="228"/>
        <v>1.226822217633698</v>
      </c>
      <c r="BI72" s="118">
        <f t="shared" si="228"/>
        <v>1.124591928251121</v>
      </c>
      <c r="BJ72" s="118">
        <f t="shared" si="228"/>
        <v>1.1332636049570537</v>
      </c>
      <c r="BK72" s="118">
        <f t="shared" si="228"/>
        <v>2.0084967029929719</v>
      </c>
      <c r="BL72" s="118">
        <f t="shared" si="228"/>
        <v>1.3905686106245667</v>
      </c>
      <c r="BM72" s="118">
        <f t="shared" si="228"/>
        <v>0</v>
      </c>
      <c r="BN72" s="118">
        <f t="shared" si="228"/>
        <v>0</v>
      </c>
      <c r="BO72" s="118">
        <f t="shared" si="228"/>
        <v>0</v>
      </c>
      <c r="BP72" s="118">
        <f t="shared" si="228"/>
        <v>0</v>
      </c>
      <c r="BQ72" s="118">
        <f t="shared" si="228"/>
        <v>0</v>
      </c>
      <c r="BR72" s="118">
        <f t="shared" si="228"/>
        <v>0</v>
      </c>
      <c r="BS72" s="118">
        <f>BB72/(SUM(O60:INDEX(O60:Q60,IF($B$2&lt;3,$B$2,3)))/SUM(O36:INDEX(O36:Q36,IF($B$2&lt;3,$B$2,3))))</f>
        <v>1.1747193619752547</v>
      </c>
      <c r="BT72" s="111">
        <f>BC72/(SUM(R60:INDEX(R60:T60,$C$2))/SUM(R36:INDEX(R36:T36,$C$2)))</f>
        <v>1.4818868290370881</v>
      </c>
      <c r="BW72" s="32">
        <f t="shared" si="236"/>
        <v>1.3415143450988938</v>
      </c>
    </row>
    <row r="73" spans="1:75" x14ac:dyDescent="0.25">
      <c r="BG73" s="124"/>
    </row>
    <row r="74" spans="1:75" x14ac:dyDescent="0.25">
      <c r="BG74" s="124"/>
    </row>
    <row r="75" spans="1:75" s="17" customFormat="1" x14ac:dyDescent="0.25">
      <c r="A75" s="19"/>
      <c r="B75" s="2" t="s">
        <v>14</v>
      </c>
      <c r="C75" s="3">
        <f t="shared" ref="C75:Z75" si="270">C39</f>
        <v>42005</v>
      </c>
      <c r="D75" s="3">
        <f t="shared" si="270"/>
        <v>42036</v>
      </c>
      <c r="E75" s="3">
        <f t="shared" si="270"/>
        <v>42064</v>
      </c>
      <c r="F75" s="3">
        <f t="shared" si="270"/>
        <v>42095</v>
      </c>
      <c r="G75" s="3">
        <f t="shared" si="270"/>
        <v>42125</v>
      </c>
      <c r="H75" s="3">
        <f t="shared" si="270"/>
        <v>42156</v>
      </c>
      <c r="I75" s="3">
        <f t="shared" si="270"/>
        <v>42186</v>
      </c>
      <c r="J75" s="3">
        <f t="shared" si="270"/>
        <v>42217</v>
      </c>
      <c r="K75" s="3">
        <f t="shared" si="270"/>
        <v>42248</v>
      </c>
      <c r="L75" s="3">
        <f t="shared" si="270"/>
        <v>42278</v>
      </c>
      <c r="M75" s="3">
        <f t="shared" si="270"/>
        <v>42309</v>
      </c>
      <c r="N75" s="3">
        <f t="shared" si="270"/>
        <v>42339</v>
      </c>
      <c r="O75" s="3">
        <f t="shared" si="270"/>
        <v>42370</v>
      </c>
      <c r="P75" s="3">
        <f t="shared" si="270"/>
        <v>42401</v>
      </c>
      <c r="Q75" s="3">
        <f t="shared" si="270"/>
        <v>42430</v>
      </c>
      <c r="R75" s="3">
        <f t="shared" si="270"/>
        <v>42461</v>
      </c>
      <c r="S75" s="3">
        <f t="shared" si="270"/>
        <v>42491</v>
      </c>
      <c r="T75" s="3">
        <f t="shared" si="270"/>
        <v>42522</v>
      </c>
      <c r="U75" s="3">
        <f t="shared" si="270"/>
        <v>42552</v>
      </c>
      <c r="V75" s="3">
        <f t="shared" si="270"/>
        <v>42583</v>
      </c>
      <c r="W75" s="3">
        <f t="shared" si="270"/>
        <v>42614</v>
      </c>
      <c r="X75" s="3">
        <f t="shared" si="270"/>
        <v>42644</v>
      </c>
      <c r="Y75" s="3">
        <f t="shared" si="270"/>
        <v>42675</v>
      </c>
      <c r="Z75" s="3">
        <f t="shared" si="270"/>
        <v>42705</v>
      </c>
      <c r="AA75" s="29" t="str">
        <f>$AA$3</f>
        <v>YTD 6/16</v>
      </c>
      <c r="AB75" s="29" t="s">
        <v>19</v>
      </c>
      <c r="AC75" s="29" t="s">
        <v>20</v>
      </c>
      <c r="AD75" s="29" t="s">
        <v>21</v>
      </c>
      <c r="AE75" s="29" t="s">
        <v>22</v>
      </c>
      <c r="AF75" s="26" t="str">
        <f t="shared" ref="AF75:AJ75" si="271">AF51</f>
        <v>YTD 6/15</v>
      </c>
      <c r="AG75" s="26" t="str">
        <f t="shared" si="271"/>
        <v>Q1 '15</v>
      </c>
      <c r="AH75" s="26" t="str">
        <f t="shared" si="271"/>
        <v>Q2 '15</v>
      </c>
      <c r="AI75" s="26" t="str">
        <f t="shared" si="271"/>
        <v>Q3 '15</v>
      </c>
      <c r="AJ75" s="26" t="str">
        <f t="shared" si="271"/>
        <v>Q4 '15</v>
      </c>
      <c r="AK75" s="30" t="s">
        <v>27</v>
      </c>
      <c r="AL75" s="30" t="s">
        <v>29</v>
      </c>
      <c r="AM75" s="30" t="s">
        <v>30</v>
      </c>
      <c r="AN75" s="30" t="s">
        <v>31</v>
      </c>
      <c r="AO75" s="30" t="s">
        <v>32</v>
      </c>
      <c r="AP75" s="108">
        <v>42736</v>
      </c>
      <c r="AQ75" s="108">
        <v>42767</v>
      </c>
      <c r="AR75" s="108">
        <v>42795</v>
      </c>
      <c r="AS75" s="108">
        <v>42826</v>
      </c>
      <c r="AT75" s="108">
        <v>42856</v>
      </c>
      <c r="AU75" s="108">
        <v>42887</v>
      </c>
      <c r="AV75" s="108">
        <v>42917</v>
      </c>
      <c r="AW75" s="108">
        <v>42948</v>
      </c>
      <c r="AX75" s="108">
        <v>42979</v>
      </c>
      <c r="AY75" s="108">
        <v>43009</v>
      </c>
      <c r="AZ75" s="108">
        <v>43040</v>
      </c>
      <c r="BA75" s="108">
        <v>43070</v>
      </c>
      <c r="BB75" s="29" t="s">
        <v>123</v>
      </c>
      <c r="BC75" s="29" t="s">
        <v>124</v>
      </c>
      <c r="BD75" s="29" t="s">
        <v>125</v>
      </c>
      <c r="BE75" s="29" t="s">
        <v>126</v>
      </c>
      <c r="BF75" s="29" t="str">
        <f>$BF$3</f>
        <v>YTD 6/17</v>
      </c>
      <c r="BG75" s="121">
        <v>42736</v>
      </c>
      <c r="BH75" s="108">
        <v>42767</v>
      </c>
      <c r="BI75" s="108">
        <v>42795</v>
      </c>
      <c r="BJ75" s="108">
        <v>42826</v>
      </c>
      <c r="BK75" s="108">
        <v>42856</v>
      </c>
      <c r="BL75" s="108">
        <v>42887</v>
      </c>
      <c r="BM75" s="108">
        <v>42917</v>
      </c>
      <c r="BN75" s="108">
        <v>42948</v>
      </c>
      <c r="BO75" s="108">
        <v>42979</v>
      </c>
      <c r="BP75" s="108">
        <v>43009</v>
      </c>
      <c r="BQ75" s="108">
        <v>43040</v>
      </c>
      <c r="BR75" s="108">
        <v>43070</v>
      </c>
      <c r="BS75" s="29" t="s">
        <v>127</v>
      </c>
      <c r="BT75" s="29" t="s">
        <v>128</v>
      </c>
      <c r="BU75" s="29" t="s">
        <v>96</v>
      </c>
      <c r="BV75" s="29" t="s">
        <v>129</v>
      </c>
      <c r="BW75" s="112" t="s">
        <v>130</v>
      </c>
    </row>
    <row r="76" spans="1:75" x14ac:dyDescent="0.25">
      <c r="A76" s="20" t="str">
        <f>$B$75&amp;"_by_rookie_mdrt:"&amp;B76</f>
        <v>CaseSize_by_rookie_mdrt:MDRT</v>
      </c>
      <c r="B76" t="s">
        <v>4</v>
      </c>
      <c r="C76" s="4">
        <f t="shared" ref="C76:AJ76" si="272">IFERROR(C4/C52,"")</f>
        <v>24.565066666666667</v>
      </c>
      <c r="D76" s="4">
        <f t="shared" si="272"/>
        <v>18.591706896551724</v>
      </c>
      <c r="E76" s="4">
        <f t="shared" si="272"/>
        <v>28.496982608695649</v>
      </c>
      <c r="F76" s="4">
        <f t="shared" si="272"/>
        <v>31.991796666666669</v>
      </c>
      <c r="G76" s="4">
        <f t="shared" si="272"/>
        <v>26.556025125628143</v>
      </c>
      <c r="H76" s="4">
        <f t="shared" si="272"/>
        <v>34.870864197530871</v>
      </c>
      <c r="I76" s="4">
        <f t="shared" si="272"/>
        <v>38.586123015873014</v>
      </c>
      <c r="J76" s="4">
        <f t="shared" si="272"/>
        <v>26.90604255319149</v>
      </c>
      <c r="K76" s="4">
        <f t="shared" si="272"/>
        <v>38.575805653710248</v>
      </c>
      <c r="L76" s="4">
        <f t="shared" si="272"/>
        <v>28.562226148409824</v>
      </c>
      <c r="M76" s="4">
        <f t="shared" si="272"/>
        <v>28.422995967741937</v>
      </c>
      <c r="N76" s="4">
        <f t="shared" si="272"/>
        <v>31.607015584415532</v>
      </c>
      <c r="O76" s="4">
        <f t="shared" si="272"/>
        <v>33.558744680851063</v>
      </c>
      <c r="P76" s="4">
        <f t="shared" si="272"/>
        <v>30.835545454544906</v>
      </c>
      <c r="Q76" s="4">
        <f t="shared" si="272"/>
        <v>30.458708333333252</v>
      </c>
      <c r="R76" s="4">
        <f t="shared" si="272"/>
        <v>36.273361842105267</v>
      </c>
      <c r="S76" s="4">
        <f t="shared" si="272"/>
        <v>28.141784090909088</v>
      </c>
      <c r="T76" s="4">
        <f t="shared" si="272"/>
        <v>23.807105</v>
      </c>
      <c r="U76" s="4">
        <f t="shared" si="272"/>
        <v>31.484828947368424</v>
      </c>
      <c r="V76" s="4">
        <f t="shared" si="272"/>
        <v>27.292442176870747</v>
      </c>
      <c r="W76" s="4">
        <f t="shared" si="272"/>
        <v>24.293641509433964</v>
      </c>
      <c r="X76" s="4">
        <f t="shared" si="272"/>
        <v>28.68</v>
      </c>
      <c r="Y76" s="4">
        <f t="shared" si="272"/>
        <v>27.284814345991563</v>
      </c>
      <c r="Z76" s="4">
        <f t="shared" si="272"/>
        <v>30.402078549848941</v>
      </c>
      <c r="AA76" s="4">
        <f t="shared" si="272"/>
        <v>30.781137900355805</v>
      </c>
      <c r="AB76" s="4">
        <f t="shared" si="272"/>
        <v>31.208382882882706</v>
      </c>
      <c r="AC76" s="4">
        <f t="shared" si="272"/>
        <v>30.502172058823529</v>
      </c>
      <c r="AD76" s="4">
        <f t="shared" si="272"/>
        <v>27.295371819960863</v>
      </c>
      <c r="AE76" s="4">
        <f t="shared" si="272"/>
        <v>28.998283244680849</v>
      </c>
      <c r="AF76" s="4">
        <f t="shared" si="272"/>
        <v>28.985562913907287</v>
      </c>
      <c r="AG76" s="4">
        <f t="shared" si="272"/>
        <v>25.018781115879829</v>
      </c>
      <c r="AH76" s="4">
        <f t="shared" si="272"/>
        <v>31.476830188679251</v>
      </c>
      <c r="AI76" s="4">
        <f t="shared" si="272"/>
        <v>36.145573964497039</v>
      </c>
      <c r="AJ76" s="4">
        <f t="shared" si="272"/>
        <v>29.804272925764149</v>
      </c>
      <c r="AK76" s="31">
        <f>AA76/AF76-1</f>
        <v>6.1947218060995457E-2</v>
      </c>
      <c r="AL76" s="31">
        <f t="shared" ref="AL76:AO84" si="273">AB76/AG76-1</f>
        <v>0.24739821409901674</v>
      </c>
      <c r="AM76" s="31">
        <f t="shared" si="273"/>
        <v>-3.096430371207648E-2</v>
      </c>
      <c r="AN76" s="31">
        <f t="shared" si="273"/>
        <v>-0.24484884797317186</v>
      </c>
      <c r="AO76" s="31">
        <f t="shared" si="273"/>
        <v>-2.7042756019945324E-2</v>
      </c>
      <c r="AP76" s="4">
        <f t="shared" ref="AP76:AQ83" si="274">IFERROR(AP4/AP52,"")</f>
        <v>22.802869565217392</v>
      </c>
      <c r="AQ76" s="4">
        <f t="shared" si="274"/>
        <v>37.392935732647871</v>
      </c>
      <c r="AR76" s="4">
        <f t="shared" ref="AR76:AS76" si="275">IFERROR(AR4/AR52,"")</f>
        <v>28.016168717047453</v>
      </c>
      <c r="AS76" s="4">
        <f t="shared" si="275"/>
        <v>27.617313559322117</v>
      </c>
      <c r="AT76" s="4">
        <f t="shared" ref="AT76:AU76" si="276">IFERROR(AT4/AT52,"")</f>
        <v>25.524853556485354</v>
      </c>
      <c r="AU76" s="4">
        <f t="shared" si="276"/>
        <v>25.029523809523809</v>
      </c>
      <c r="BB76" s="4">
        <f t="shared" ref="BB76:BF83" si="277">IFERROR(BB4/BB52,"")</f>
        <v>29.435181887950893</v>
      </c>
      <c r="BC76" s="4">
        <f t="shared" si="277"/>
        <v>25.964869788325871</v>
      </c>
      <c r="BD76" s="4" t="str">
        <f t="shared" si="277"/>
        <v/>
      </c>
      <c r="BE76" s="4" t="str">
        <f t="shared" si="277"/>
        <v/>
      </c>
      <c r="BF76" s="4">
        <f t="shared" si="277"/>
        <v>27.54481970649897</v>
      </c>
      <c r="BG76" s="122">
        <f t="shared" ref="BG76:BR84" si="278">AP76/O76</f>
        <v>0.67949113657487092</v>
      </c>
      <c r="BH76" s="111">
        <f t="shared" si="278"/>
        <v>1.2126568601735714</v>
      </c>
      <c r="BI76" s="111">
        <f t="shared" si="278"/>
        <v>0.91980816817459243</v>
      </c>
      <c r="BJ76" s="111">
        <f t="shared" si="278"/>
        <v>0.76136625216978338</v>
      </c>
      <c r="BK76" s="111">
        <f t="shared" si="278"/>
        <v>0.90700907497655392</v>
      </c>
      <c r="BL76" s="111">
        <f t="shared" si="278"/>
        <v>1.0513468063220544</v>
      </c>
      <c r="BM76" s="111">
        <f t="shared" si="278"/>
        <v>0</v>
      </c>
      <c r="BN76" s="111">
        <f t="shared" si="278"/>
        <v>0</v>
      </c>
      <c r="BO76" s="111">
        <f t="shared" si="278"/>
        <v>0</v>
      </c>
      <c r="BP76" s="111">
        <f t="shared" si="278"/>
        <v>0</v>
      </c>
      <c r="BQ76" s="111">
        <f t="shared" si="278"/>
        <v>0</v>
      </c>
      <c r="BR76" s="111">
        <f t="shared" si="278"/>
        <v>0</v>
      </c>
      <c r="BS76" s="111">
        <f>IFERROR(BB76/(SUM(O4:INDEX(O4:Q4,IF($B$2&lt;3,$B$2,3)))/SUM(O52:INDEX(O52:Q52,IF($B$2&lt;3,$B$2,3)))),0)</f>
        <v>0.94318190078652286</v>
      </c>
      <c r="BT76" s="111">
        <f>IFERROR(BC76/(SUM(R4:INDEX(R4:T4,IF($B$2&lt;7,$B$2-3,3)))/SUM(R52:INDEX(R52:T52,IF($B$2&lt;7,$B$2-3,3)))),0)</f>
        <v>0.85124658461215619</v>
      </c>
      <c r="BU76" s="111"/>
      <c r="BV76" s="111"/>
      <c r="BW76" s="111">
        <f>IFERROR(BF76/AA76,0)</f>
        <v>0.89486034582823448</v>
      </c>
    </row>
    <row r="77" spans="1:75" x14ac:dyDescent="0.25">
      <c r="A77" s="20" t="str">
        <f t="shared" ref="A77:A84" si="279">$B$75&amp;"_by_rookie_mdrt:"&amp;B77</f>
        <v>CaseSize_by_rookie_mdrt:Rookie in month</v>
      </c>
      <c r="B77" t="s">
        <v>5</v>
      </c>
      <c r="C77" s="4">
        <f t="shared" ref="C77:Z77" si="280">IFERROR(C5/C53,"")</f>
        <v>14.558849056603774</v>
      </c>
      <c r="D77" s="4">
        <f t="shared" si="280"/>
        <v>16.146166666666666</v>
      </c>
      <c r="E77" s="4">
        <f t="shared" si="280"/>
        <v>15.453551546391752</v>
      </c>
      <c r="F77" s="4">
        <f t="shared" si="280"/>
        <v>22.525333333333332</v>
      </c>
      <c r="G77" s="4">
        <f t="shared" si="280"/>
        <v>16.342366666666667</v>
      </c>
      <c r="H77" s="4">
        <f t="shared" si="280"/>
        <v>15.472935714285713</v>
      </c>
      <c r="I77" s="4">
        <f t="shared" si="280"/>
        <v>14.155029411764707</v>
      </c>
      <c r="J77" s="4">
        <f t="shared" si="280"/>
        <v>13.641843137254902</v>
      </c>
      <c r="K77" s="4">
        <f t="shared" si="280"/>
        <v>17.285173553719009</v>
      </c>
      <c r="L77" s="4">
        <f t="shared" si="280"/>
        <v>16.173677083333335</v>
      </c>
      <c r="M77" s="4">
        <f t="shared" si="280"/>
        <v>14.853510000000002</v>
      </c>
      <c r="N77" s="4">
        <f t="shared" si="280"/>
        <v>20.768148014440435</v>
      </c>
      <c r="O77" s="4">
        <f t="shared" si="280"/>
        <v>16.394789473684209</v>
      </c>
      <c r="P77" s="4">
        <f t="shared" si="280"/>
        <v>14.178628571428572</v>
      </c>
      <c r="Q77" s="4">
        <f t="shared" si="280"/>
        <v>20.42548034934498</v>
      </c>
      <c r="R77" s="4">
        <f t="shared" si="280"/>
        <v>19.384232758620691</v>
      </c>
      <c r="S77" s="4">
        <f t="shared" si="280"/>
        <v>16.384107843137254</v>
      </c>
      <c r="T77" s="4">
        <f t="shared" si="280"/>
        <v>14.582045000000001</v>
      </c>
      <c r="U77" s="4">
        <f t="shared" si="280"/>
        <v>15.173216666666667</v>
      </c>
      <c r="V77" s="4">
        <f t="shared" si="280"/>
        <v>16.601647482014389</v>
      </c>
      <c r="W77" s="4">
        <f t="shared" si="280"/>
        <v>15.747164122137404</v>
      </c>
      <c r="X77" s="4">
        <f t="shared" si="280"/>
        <v>14.227647482014389</v>
      </c>
      <c r="Y77" s="4">
        <f t="shared" si="280"/>
        <v>17.628799999999998</v>
      </c>
      <c r="Z77" s="4">
        <f t="shared" si="280"/>
        <v>16.904307812500029</v>
      </c>
      <c r="AA77" s="4">
        <f t="shared" ref="AA77:AJ77" si="281">IFERROR(AA5/AA53,"")</f>
        <v>17.576814550641938</v>
      </c>
      <c r="AB77" s="4">
        <f t="shared" si="281"/>
        <v>19.382289752650177</v>
      </c>
      <c r="AC77" s="4">
        <f t="shared" si="281"/>
        <v>16.354447368421052</v>
      </c>
      <c r="AD77" s="4">
        <f t="shared" si="281"/>
        <v>15.842940499040305</v>
      </c>
      <c r="AE77" s="4">
        <f t="shared" si="281"/>
        <v>16.567658885542183</v>
      </c>
      <c r="AF77" s="4">
        <f t="shared" si="281"/>
        <v>17.046643554687499</v>
      </c>
      <c r="AG77" s="4">
        <f t="shared" si="281"/>
        <v>15.276560344827587</v>
      </c>
      <c r="AH77" s="4">
        <f t="shared" si="281"/>
        <v>17.957869822485208</v>
      </c>
      <c r="AI77" s="4">
        <f t="shared" si="281"/>
        <v>15.064228412256268</v>
      </c>
      <c r="AJ77" s="4">
        <f t="shared" si="281"/>
        <v>17.933947643979057</v>
      </c>
      <c r="AK77" s="31">
        <f t="shared" ref="AK77:AK84" si="282">AA77/AF77-1</f>
        <v>3.1101195625613531E-2</v>
      </c>
      <c r="AL77" s="31">
        <f t="shared" si="273"/>
        <v>0.26876006870307867</v>
      </c>
      <c r="AM77" s="31">
        <f t="shared" si="273"/>
        <v>-8.9288009653377465E-2</v>
      </c>
      <c r="AN77" s="31">
        <f t="shared" si="273"/>
        <v>5.1692796037962063E-2</v>
      </c>
      <c r="AO77" s="31">
        <f t="shared" si="273"/>
        <v>-7.6184495770822425E-2</v>
      </c>
      <c r="AP77" s="4">
        <f t="shared" si="274"/>
        <v>14.049899999999999</v>
      </c>
      <c r="AQ77" s="4">
        <f t="shared" si="274"/>
        <v>13.476670886075949</v>
      </c>
      <c r="AR77" s="4">
        <f t="shared" ref="AR77:AS77" si="283">IFERROR(AR5/AR53,"")</f>
        <v>16.668076923076921</v>
      </c>
      <c r="AS77" s="4">
        <f t="shared" si="283"/>
        <v>15.484521739130434</v>
      </c>
      <c r="AT77" s="4">
        <f t="shared" ref="AT77:AU77" si="284">IFERROR(AT5/AT53,"")</f>
        <v>15.096521739130436</v>
      </c>
      <c r="AU77" s="4">
        <f t="shared" si="284"/>
        <v>14.846646884272996</v>
      </c>
      <c r="BB77" s="4">
        <f t="shared" si="277"/>
        <v>15.211624015748029</v>
      </c>
      <c r="BC77" s="4">
        <f t="shared" si="277"/>
        <v>15.113783549783548</v>
      </c>
      <c r="BD77" s="4" t="str">
        <f t="shared" si="277"/>
        <v/>
      </c>
      <c r="BE77" s="4" t="str">
        <f t="shared" si="277"/>
        <v/>
      </c>
      <c r="BF77" s="4">
        <f t="shared" si="277"/>
        <v>15.151537409798708</v>
      </c>
      <c r="BG77" s="122">
        <f t="shared" si="278"/>
        <v>0.85697349286198121</v>
      </c>
      <c r="BH77" s="111">
        <f t="shared" si="278"/>
        <v>0.95049184892485716</v>
      </c>
      <c r="BI77" s="111">
        <f t="shared" si="278"/>
        <v>0.81604332617868869</v>
      </c>
      <c r="BJ77" s="111">
        <f t="shared" si="278"/>
        <v>0.79882046052320799</v>
      </c>
      <c r="BK77" s="111">
        <f t="shared" si="278"/>
        <v>0.92141249823705573</v>
      </c>
      <c r="BL77" s="111">
        <f t="shared" si="278"/>
        <v>1.0181457322531233</v>
      </c>
      <c r="BM77" s="111">
        <f t="shared" si="278"/>
        <v>0</v>
      </c>
      <c r="BN77" s="111">
        <f t="shared" si="278"/>
        <v>0</v>
      </c>
      <c r="BO77" s="111">
        <f t="shared" si="278"/>
        <v>0</v>
      </c>
      <c r="BP77" s="111">
        <f t="shared" si="278"/>
        <v>0</v>
      </c>
      <c r="BQ77" s="111">
        <f t="shared" si="278"/>
        <v>0</v>
      </c>
      <c r="BR77" s="111">
        <f t="shared" si="278"/>
        <v>0</v>
      </c>
      <c r="BS77" s="111">
        <f>IFERROR(BB77/(SUM(O5:INDEX(O5:Q5,IF($B$2&lt;3,$B$2,3)))/SUM(O53:INDEX(O53:Q53,IF($B$2&lt;3,$B$2,3)))),0)</f>
        <v>0.78482079309892239</v>
      </c>
      <c r="BT77" s="111">
        <f>IFERROR(BC77/(SUM(R5:INDEX(R5:T5,IF($B$2&lt;7,$B$2-3,3)))/SUM(R53:INDEX(R53:T53,IF($B$2&lt;7,$B$2-3,3)))),0)</f>
        <v>0.92413905583669476</v>
      </c>
      <c r="BU77" s="111"/>
      <c r="BV77" s="111"/>
      <c r="BW77" s="111">
        <f t="shared" ref="BW77:BW84" si="285">IFERROR(BF77/AA77,0)</f>
        <v>0.86201839167981353</v>
      </c>
    </row>
    <row r="78" spans="1:75" x14ac:dyDescent="0.25">
      <c r="A78" s="20" t="str">
        <f t="shared" si="279"/>
        <v>CaseSize_by_rookie_mdrt:Rookie last month</v>
      </c>
      <c r="B78" t="s">
        <v>6</v>
      </c>
      <c r="C78" s="4">
        <f t="shared" ref="C78:Z78" si="286">IFERROR(C6/C54,"")</f>
        <v>12.272657894736842</v>
      </c>
      <c r="D78" s="4">
        <f t="shared" si="286"/>
        <v>15.917481481481461</v>
      </c>
      <c r="E78" s="4">
        <f t="shared" si="286"/>
        <v>27.707135135135136</v>
      </c>
      <c r="F78" s="4">
        <f t="shared" si="286"/>
        <v>18.574408695652171</v>
      </c>
      <c r="G78" s="4">
        <f t="shared" si="286"/>
        <v>15.756512605042017</v>
      </c>
      <c r="H78" s="4">
        <f t="shared" si="286"/>
        <v>17.131508474576272</v>
      </c>
      <c r="I78" s="4">
        <f t="shared" si="286"/>
        <v>15.45922018348624</v>
      </c>
      <c r="J78" s="4">
        <f t="shared" si="286"/>
        <v>16.096270270270271</v>
      </c>
      <c r="K78" s="4">
        <f t="shared" si="286"/>
        <v>18.945461883408072</v>
      </c>
      <c r="L78" s="4">
        <f t="shared" si="286"/>
        <v>19.736463157894736</v>
      </c>
      <c r="M78" s="4">
        <f t="shared" si="286"/>
        <v>14.543616161616162</v>
      </c>
      <c r="N78" s="4">
        <f t="shared" si="286"/>
        <v>14.40014481408998</v>
      </c>
      <c r="O78" s="4">
        <f t="shared" si="286"/>
        <v>15.584983870967726</v>
      </c>
      <c r="P78" s="4">
        <f t="shared" si="286"/>
        <v>14.537285714285716</v>
      </c>
      <c r="Q78" s="4">
        <f t="shared" si="286"/>
        <v>21.21835294117647</v>
      </c>
      <c r="R78" s="4">
        <f t="shared" si="286"/>
        <v>16.361619999999998</v>
      </c>
      <c r="S78" s="4">
        <f t="shared" si="286"/>
        <v>19.507380000000001</v>
      </c>
      <c r="T78" s="4">
        <f t="shared" si="286"/>
        <v>16.584309433962265</v>
      </c>
      <c r="U78" s="4">
        <f t="shared" si="286"/>
        <v>14.353150375939849</v>
      </c>
      <c r="V78" s="4">
        <f t="shared" si="286"/>
        <v>12.644315789473685</v>
      </c>
      <c r="W78" s="4">
        <f t="shared" si="286"/>
        <v>15.878701986754969</v>
      </c>
      <c r="X78" s="4">
        <f t="shared" si="286"/>
        <v>24.152524096385541</v>
      </c>
      <c r="Y78" s="4">
        <f t="shared" si="286"/>
        <v>19.861672489083013</v>
      </c>
      <c r="Z78" s="4">
        <f t="shared" si="286"/>
        <v>17.097616797900208</v>
      </c>
      <c r="AA78" s="4">
        <f t="shared" ref="AA78:AJ78" si="287">IFERROR(AA6/AA54,"")</f>
        <v>17.339961277831556</v>
      </c>
      <c r="AB78" s="4">
        <f t="shared" si="287"/>
        <v>17.564835820895517</v>
      </c>
      <c r="AC78" s="4">
        <f t="shared" si="287"/>
        <v>17.261181699346405</v>
      </c>
      <c r="AD78" s="4">
        <f t="shared" si="287"/>
        <v>14.532620052770449</v>
      </c>
      <c r="AE78" s="4">
        <f t="shared" si="287"/>
        <v>20.178886421861659</v>
      </c>
      <c r="AF78" s="4">
        <f t="shared" si="287"/>
        <v>17.052080924855488</v>
      </c>
      <c r="AG78" s="4">
        <f t="shared" si="287"/>
        <v>16.870838323353286</v>
      </c>
      <c r="AH78" s="4">
        <f t="shared" si="287"/>
        <v>17.138068181818184</v>
      </c>
      <c r="AI78" s="4">
        <f t="shared" si="287"/>
        <v>16.939212224108658</v>
      </c>
      <c r="AJ78" s="4">
        <f t="shared" si="287"/>
        <v>15.559552836484961</v>
      </c>
      <c r="AK78" s="31">
        <f t="shared" si="282"/>
        <v>1.688241770870591E-2</v>
      </c>
      <c r="AL78" s="31">
        <f t="shared" si="273"/>
        <v>4.1135922485936671E-2</v>
      </c>
      <c r="AM78" s="31">
        <f t="shared" si="273"/>
        <v>7.1836286460122967E-3</v>
      </c>
      <c r="AN78" s="31">
        <f t="shared" si="273"/>
        <v>-0.14207226047460686</v>
      </c>
      <c r="AO78" s="31">
        <f t="shared" si="273"/>
        <v>0.29688087015874975</v>
      </c>
      <c r="AP78" s="4">
        <f t="shared" si="274"/>
        <v>15.254915662650602</v>
      </c>
      <c r="AQ78" s="4">
        <f t="shared" si="274"/>
        <v>15.42413043478261</v>
      </c>
      <c r="AR78" s="4">
        <f t="shared" ref="AR78:AS78" si="288">IFERROR(AR6/AR54,"")</f>
        <v>16.414825870646766</v>
      </c>
      <c r="AS78" s="4">
        <f t="shared" si="288"/>
        <v>16.736656249999999</v>
      </c>
      <c r="AT78" s="4">
        <f t="shared" ref="AT78:AU78" si="289">IFERROR(AT6/AT54,"")</f>
        <v>20.559493670886077</v>
      </c>
      <c r="AU78" s="4">
        <f t="shared" si="289"/>
        <v>14.470738255033556</v>
      </c>
      <c r="BB78" s="4">
        <f t="shared" si="277"/>
        <v>15.948450424929177</v>
      </c>
      <c r="BC78" s="4">
        <f t="shared" si="277"/>
        <v>17.349039080459772</v>
      </c>
      <c r="BD78" s="4" t="str">
        <f t="shared" si="277"/>
        <v/>
      </c>
      <c r="BE78" s="4" t="str">
        <f t="shared" si="277"/>
        <v/>
      </c>
      <c r="BF78" s="4">
        <f t="shared" si="277"/>
        <v>16.721618020304568</v>
      </c>
      <c r="BG78" s="122">
        <f t="shared" si="278"/>
        <v>0.97882139557860004</v>
      </c>
      <c r="BH78" s="111">
        <f t="shared" si="278"/>
        <v>1.0610048352854067</v>
      </c>
      <c r="BI78" s="111">
        <f t="shared" si="278"/>
        <v>0.77361451740168063</v>
      </c>
      <c r="BJ78" s="111">
        <f t="shared" si="278"/>
        <v>1.0229217064080451</v>
      </c>
      <c r="BK78" s="111">
        <f t="shared" si="278"/>
        <v>1.0539341352291325</v>
      </c>
      <c r="BL78" s="111">
        <f t="shared" si="278"/>
        <v>0.87255597302107613</v>
      </c>
      <c r="BM78" s="111">
        <f t="shared" si="278"/>
        <v>0</v>
      </c>
      <c r="BN78" s="111">
        <f t="shared" si="278"/>
        <v>0</v>
      </c>
      <c r="BO78" s="111">
        <f t="shared" si="278"/>
        <v>0</v>
      </c>
      <c r="BP78" s="111">
        <f t="shared" si="278"/>
        <v>0</v>
      </c>
      <c r="BQ78" s="111">
        <f t="shared" si="278"/>
        <v>0</v>
      </c>
      <c r="BR78" s="111">
        <f t="shared" si="278"/>
        <v>0</v>
      </c>
      <c r="BS78" s="111">
        <f>IFERROR(BB78/(SUM(O6:INDEX(O6:Q6,IF($B$2&lt;3,$B$2,3)))/SUM(O54:INDEX(O54:Q54,IF($B$2&lt;3,$B$2,3)))),0)</f>
        <v>0.90797606009824172</v>
      </c>
      <c r="BT78" s="111">
        <f>IFERROR(BC78/(SUM(R6:INDEX(R6:T6,IF($B$2&lt;7,$B$2-3,3)))/SUM(R54:INDEX(R54:T54,IF($B$2&lt;7,$B$2-3,3)))),0)</f>
        <v>1.0050898821786165</v>
      </c>
      <c r="BU78" s="111"/>
      <c r="BV78" s="111"/>
      <c r="BW78" s="111">
        <f t="shared" si="285"/>
        <v>0.96433998625374584</v>
      </c>
    </row>
    <row r="79" spans="1:75" x14ac:dyDescent="0.25">
      <c r="A79" s="20" t="str">
        <f t="shared" si="279"/>
        <v>CaseSize_by_rookie_mdrt:2-3 months</v>
      </c>
      <c r="B79" t="s">
        <v>7</v>
      </c>
      <c r="C79" s="4">
        <f t="shared" ref="C79:Z79" si="290">IFERROR(C7/C55,"")</f>
        <v>13.188753246753247</v>
      </c>
      <c r="D79" s="4">
        <f t="shared" si="290"/>
        <v>13.030279069767442</v>
      </c>
      <c r="E79" s="4">
        <f t="shared" si="290"/>
        <v>18.94874603174603</v>
      </c>
      <c r="F79" s="4">
        <f t="shared" si="290"/>
        <v>15.064047619047621</v>
      </c>
      <c r="G79" s="4">
        <f t="shared" si="290"/>
        <v>16.235396825396823</v>
      </c>
      <c r="H79" s="4">
        <f t="shared" si="290"/>
        <v>18.597984168865384</v>
      </c>
      <c r="I79" s="4">
        <f t="shared" si="290"/>
        <v>15.567422360248447</v>
      </c>
      <c r="J79" s="4">
        <f t="shared" si="290"/>
        <v>14.518873684210526</v>
      </c>
      <c r="K79" s="4">
        <f t="shared" si="290"/>
        <v>15.355219178082192</v>
      </c>
      <c r="L79" s="4">
        <f t="shared" si="290"/>
        <v>19.448763636363637</v>
      </c>
      <c r="M79" s="4">
        <f t="shared" si="290"/>
        <v>16.079619289340101</v>
      </c>
      <c r="N79" s="4">
        <f t="shared" si="290"/>
        <v>16.162363013698631</v>
      </c>
      <c r="O79" s="4">
        <f t="shared" si="290"/>
        <v>15.025489361702128</v>
      </c>
      <c r="P79" s="4">
        <f t="shared" si="290"/>
        <v>20.085987012987015</v>
      </c>
      <c r="Q79" s="4">
        <f t="shared" si="290"/>
        <v>20.909401785714287</v>
      </c>
      <c r="R79" s="4">
        <f t="shared" si="290"/>
        <v>17.368819999999982</v>
      </c>
      <c r="S79" s="4">
        <f t="shared" si="290"/>
        <v>20.419537313432834</v>
      </c>
      <c r="T79" s="4">
        <f t="shared" si="290"/>
        <v>17.593969620253166</v>
      </c>
      <c r="U79" s="4">
        <f t="shared" si="290"/>
        <v>19.410223776223773</v>
      </c>
      <c r="V79" s="4">
        <f t="shared" si="290"/>
        <v>17.5893488372093</v>
      </c>
      <c r="W79" s="4">
        <f t="shared" si="290"/>
        <v>15.45973282442748</v>
      </c>
      <c r="X79" s="4">
        <f t="shared" si="290"/>
        <v>17.124852272727274</v>
      </c>
      <c r="Y79" s="4">
        <f t="shared" si="290"/>
        <v>26.332230337078727</v>
      </c>
      <c r="Z79" s="4">
        <f t="shared" si="290"/>
        <v>32.183423404255535</v>
      </c>
      <c r="AA79" s="4">
        <f t="shared" ref="AA79:AJ79" si="291">IFERROR(AA7/AA55,"")</f>
        <v>18.763243369734791</v>
      </c>
      <c r="AB79" s="4">
        <f t="shared" si="291"/>
        <v>19.066554913294802</v>
      </c>
      <c r="AC79" s="4">
        <f t="shared" si="291"/>
        <v>18.556927916120575</v>
      </c>
      <c r="AD79" s="4">
        <f t="shared" si="291"/>
        <v>17.543208436724566</v>
      </c>
      <c r="AE79" s="4">
        <f t="shared" si="291"/>
        <v>28.683516969697116</v>
      </c>
      <c r="AF79" s="4">
        <f t="shared" si="291"/>
        <v>16.510841704718402</v>
      </c>
      <c r="AG79" s="4">
        <f t="shared" si="291"/>
        <v>15.652871972318341</v>
      </c>
      <c r="AH79" s="4">
        <f t="shared" si="291"/>
        <v>17.184627717391276</v>
      </c>
      <c r="AI79" s="4">
        <f t="shared" si="291"/>
        <v>15.242562189054727</v>
      </c>
      <c r="AJ79" s="4">
        <f t="shared" si="291"/>
        <v>16.818643536121673</v>
      </c>
      <c r="AK79" s="31">
        <f t="shared" si="282"/>
        <v>0.13641955421162488</v>
      </c>
      <c r="AL79" s="31">
        <f t="shared" si="273"/>
        <v>0.2180866838375386</v>
      </c>
      <c r="AM79" s="31">
        <f t="shared" si="273"/>
        <v>7.9856265803215365E-2</v>
      </c>
      <c r="AN79" s="31">
        <f t="shared" si="273"/>
        <v>0.15093566417080928</v>
      </c>
      <c r="AO79" s="31">
        <f t="shared" si="273"/>
        <v>0.70545959358096044</v>
      </c>
      <c r="AP79" s="4">
        <f t="shared" si="274"/>
        <v>17.411794797687861</v>
      </c>
      <c r="AQ79" s="4">
        <f t="shared" si="274"/>
        <v>21.798480769230768</v>
      </c>
      <c r="AR79" s="4">
        <f t="shared" ref="AR79:AS79" si="292">IFERROR(AR7/AR55,"")</f>
        <v>15.661879194630872</v>
      </c>
      <c r="AS79" s="4">
        <f t="shared" si="292"/>
        <v>17.133450381679388</v>
      </c>
      <c r="AT79" s="4">
        <f t="shared" ref="AT79:AU79" si="293">IFERROR(AT7/AT55,"")</f>
        <v>18.370097560975609</v>
      </c>
      <c r="AU79" s="4">
        <f t="shared" si="293"/>
        <v>19.47279826464208</v>
      </c>
      <c r="BB79" s="4">
        <f t="shared" si="277"/>
        <v>18.641404716981132</v>
      </c>
      <c r="BC79" s="4">
        <f t="shared" si="277"/>
        <v>18.532801412180049</v>
      </c>
      <c r="BD79" s="4" t="str">
        <f t="shared" si="277"/>
        <v/>
      </c>
      <c r="BE79" s="4" t="str">
        <f t="shared" si="277"/>
        <v/>
      </c>
      <c r="BF79" s="4">
        <f t="shared" si="277"/>
        <v>18.585295485636117</v>
      </c>
      <c r="BG79" s="122">
        <f t="shared" si="278"/>
        <v>1.1588171525426714</v>
      </c>
      <c r="BH79" s="111">
        <f t="shared" si="278"/>
        <v>1.0852581332018438</v>
      </c>
      <c r="BI79" s="111">
        <f t="shared" si="278"/>
        <v>0.7490352595994102</v>
      </c>
      <c r="BJ79" s="111">
        <f t="shared" si="278"/>
        <v>0.98644872718350507</v>
      </c>
      <c r="BK79" s="111">
        <f t="shared" si="278"/>
        <v>0.8996333892879631</v>
      </c>
      <c r="BL79" s="111">
        <f t="shared" si="278"/>
        <v>1.1067882169255376</v>
      </c>
      <c r="BM79" s="111">
        <f t="shared" si="278"/>
        <v>0</v>
      </c>
      <c r="BN79" s="111">
        <f t="shared" si="278"/>
        <v>0</v>
      </c>
      <c r="BO79" s="111">
        <f t="shared" si="278"/>
        <v>0</v>
      </c>
      <c r="BP79" s="111">
        <f t="shared" si="278"/>
        <v>0</v>
      </c>
      <c r="BQ79" s="111">
        <f t="shared" si="278"/>
        <v>0</v>
      </c>
      <c r="BR79" s="111">
        <f t="shared" si="278"/>
        <v>0</v>
      </c>
      <c r="BS79" s="111">
        <f>IFERROR(BB79/(SUM(O7:INDEX(O7:Q7,IF($B$2&lt;3,$B$2,3)))/SUM(O55:INDEX(O55:Q55,IF($B$2&lt;3,$B$2,3)))),0)</f>
        <v>0.97770178208664116</v>
      </c>
      <c r="BT79" s="111">
        <f>IFERROR(BC79/(SUM(R7:INDEX(R7:T7,IF($B$2&lt;7,$B$2-3,3)))/SUM(R55:INDEX(R55:T55,IF($B$2&lt;7,$B$2-3,3)))),0)</f>
        <v>0.99869986540608557</v>
      </c>
      <c r="BU79" s="111"/>
      <c r="BV79" s="111"/>
      <c r="BW79" s="111">
        <f t="shared" si="285"/>
        <v>0.99051614475215377</v>
      </c>
    </row>
    <row r="80" spans="1:75" x14ac:dyDescent="0.25">
      <c r="A80" s="20" t="str">
        <f t="shared" si="279"/>
        <v>CaseSize_by_rookie_mdrt:4 - 6 mths</v>
      </c>
      <c r="B80" t="s">
        <v>8</v>
      </c>
      <c r="C80" s="4">
        <f t="shared" ref="C80:Z80" si="294">IFERROR(C8/C56,"")</f>
        <v>6.8445471698113209</v>
      </c>
      <c r="D80" s="4">
        <f t="shared" si="294"/>
        <v>16.041604651162789</v>
      </c>
      <c r="E80" s="4">
        <f t="shared" si="294"/>
        <v>20.238</v>
      </c>
      <c r="F80" s="4">
        <f t="shared" si="294"/>
        <v>14.963740566037737</v>
      </c>
      <c r="G80" s="4">
        <f t="shared" si="294"/>
        <v>15.214456140350878</v>
      </c>
      <c r="H80" s="4">
        <f t="shared" si="294"/>
        <v>18.677173913043479</v>
      </c>
      <c r="I80" s="4">
        <f t="shared" si="294"/>
        <v>24.803630681818184</v>
      </c>
      <c r="J80" s="4">
        <f t="shared" si="294"/>
        <v>17.829767241379312</v>
      </c>
      <c r="K80" s="4">
        <f t="shared" si="294"/>
        <v>14.851494413407766</v>
      </c>
      <c r="L80" s="4">
        <f t="shared" si="294"/>
        <v>18.617431906614787</v>
      </c>
      <c r="M80" s="4">
        <f t="shared" si="294"/>
        <v>15.549158469945356</v>
      </c>
      <c r="N80" s="4">
        <f t="shared" si="294"/>
        <v>25.974134715025905</v>
      </c>
      <c r="O80" s="4">
        <f t="shared" si="294"/>
        <v>13.214505050505052</v>
      </c>
      <c r="P80" s="4">
        <f t="shared" si="294"/>
        <v>11.904695652173913</v>
      </c>
      <c r="Q80" s="4">
        <f t="shared" si="294"/>
        <v>16.117408163265306</v>
      </c>
      <c r="R80" s="4">
        <f t="shared" si="294"/>
        <v>26.57314024390244</v>
      </c>
      <c r="S80" s="4">
        <f t="shared" si="294"/>
        <v>20.15675641025641</v>
      </c>
      <c r="T80" s="4">
        <f t="shared" si="294"/>
        <v>17.996963855421686</v>
      </c>
      <c r="U80" s="4">
        <f t="shared" si="294"/>
        <v>16.161168421052629</v>
      </c>
      <c r="V80" s="4">
        <f t="shared" si="294"/>
        <v>19.8397734375</v>
      </c>
      <c r="W80" s="4">
        <f t="shared" si="294"/>
        <v>21.789536723163842</v>
      </c>
      <c r="X80" s="4">
        <f t="shared" si="294"/>
        <v>25.897059800664454</v>
      </c>
      <c r="Y80" s="4">
        <f t="shared" si="294"/>
        <v>17.710928888888887</v>
      </c>
      <c r="Z80" s="4">
        <f t="shared" si="294"/>
        <v>16.911466453674119</v>
      </c>
      <c r="AA80" s="4">
        <f t="shared" ref="AA80:AJ80" si="295">IFERROR(AA8/AA56,"")</f>
        <v>19.374384140969163</v>
      </c>
      <c r="AB80" s="4">
        <f t="shared" si="295"/>
        <v>14.725744329896907</v>
      </c>
      <c r="AC80" s="4">
        <f t="shared" si="295"/>
        <v>22.842984615384612</v>
      </c>
      <c r="AD80" s="4">
        <f t="shared" si="295"/>
        <v>19.828874999999996</v>
      </c>
      <c r="AE80" s="4">
        <f t="shared" si="295"/>
        <v>20.349538736591178</v>
      </c>
      <c r="AF80" s="4">
        <f t="shared" si="295"/>
        <v>15.827308553971488</v>
      </c>
      <c r="AG80" s="4">
        <f t="shared" si="295"/>
        <v>15.264268156424581</v>
      </c>
      <c r="AH80" s="4">
        <f t="shared" si="295"/>
        <v>16.150334935897437</v>
      </c>
      <c r="AI80" s="4">
        <f t="shared" si="295"/>
        <v>18.040182767623996</v>
      </c>
      <c r="AJ80" s="4">
        <f t="shared" si="295"/>
        <v>20.31881863230922</v>
      </c>
      <c r="AK80" s="31">
        <f t="shared" si="282"/>
        <v>0.22411110359680331</v>
      </c>
      <c r="AL80" s="31">
        <f t="shared" si="273"/>
        <v>-3.5280029216534392E-2</v>
      </c>
      <c r="AM80" s="31">
        <f t="shared" si="273"/>
        <v>0.41439695870401971</v>
      </c>
      <c r="AN80" s="31">
        <f t="shared" si="273"/>
        <v>9.9150449605538205E-2</v>
      </c>
      <c r="AO80" s="31">
        <f t="shared" si="273"/>
        <v>1.5119040549487206E-3</v>
      </c>
      <c r="AP80" s="4">
        <f t="shared" si="274"/>
        <v>20.015096774193548</v>
      </c>
      <c r="AQ80" s="4">
        <f t="shared" si="274"/>
        <v>24.977717105263157</v>
      </c>
      <c r="AR80" s="4">
        <f t="shared" ref="AR80:AS80" si="296">IFERROR(AR8/AR56,"")</f>
        <v>19.618100358422939</v>
      </c>
      <c r="AS80" s="4">
        <f t="shared" si="296"/>
        <v>19.590602977667494</v>
      </c>
      <c r="AT80" s="4">
        <f t="shared" ref="AT80:AU80" si="297">IFERROR(AT8/AT56,"")</f>
        <v>19.74513043478261</v>
      </c>
      <c r="AU80" s="4">
        <f t="shared" si="297"/>
        <v>19.322675438596491</v>
      </c>
      <c r="BB80" s="4">
        <f t="shared" si="277"/>
        <v>21.320484787018255</v>
      </c>
      <c r="BC80" s="4">
        <f t="shared" si="277"/>
        <v>19.51104958677686</v>
      </c>
      <c r="BD80" s="4" t="str">
        <f t="shared" si="277"/>
        <v/>
      </c>
      <c r="BE80" s="4" t="str">
        <f t="shared" si="277"/>
        <v/>
      </c>
      <c r="BF80" s="4">
        <f t="shared" si="277"/>
        <v>20.370858313253009</v>
      </c>
      <c r="BG80" s="122">
        <f t="shared" si="278"/>
        <v>1.5146308316275972</v>
      </c>
      <c r="BH80" s="111">
        <f t="shared" si="278"/>
        <v>2.0981399134468406</v>
      </c>
      <c r="BI80" s="111">
        <f t="shared" si="278"/>
        <v>1.2171994504138939</v>
      </c>
      <c r="BJ80" s="111">
        <f t="shared" si="278"/>
        <v>0.7372332662927491</v>
      </c>
      <c r="BK80" s="111">
        <f t="shared" si="278"/>
        <v>0.97957875924598903</v>
      </c>
      <c r="BL80" s="111">
        <f t="shared" si="278"/>
        <v>1.0736630686056208</v>
      </c>
      <c r="BM80" s="111">
        <f t="shared" si="278"/>
        <v>0</v>
      </c>
      <c r="BN80" s="111">
        <f t="shared" si="278"/>
        <v>0</v>
      </c>
      <c r="BO80" s="111">
        <f t="shared" si="278"/>
        <v>0</v>
      </c>
      <c r="BP80" s="111">
        <f t="shared" si="278"/>
        <v>0</v>
      </c>
      <c r="BQ80" s="111">
        <f t="shared" si="278"/>
        <v>0</v>
      </c>
      <c r="BR80" s="111">
        <f t="shared" si="278"/>
        <v>0</v>
      </c>
      <c r="BS80" s="111">
        <f>IFERROR(BB80/(SUM(O8:INDEX(O8:Q8,IF($B$2&lt;3,$B$2,3)))/SUM(O56:INDEX(O56:Q56,IF($B$2&lt;3,$B$2,3)))),0)</f>
        <v>1.4478374952994664</v>
      </c>
      <c r="BT80" s="111">
        <f>IFERROR(BC80/(SUM(R8:INDEX(R8:T8,IF($B$2&lt;7,$B$2-3,3)))/SUM(R56:INDEX(R56:T56,IF($B$2&lt;7,$B$2-3,3)))),0)</f>
        <v>0.85413749189483257</v>
      </c>
      <c r="BU80" s="111"/>
      <c r="BV80" s="111"/>
      <c r="BW80" s="111">
        <f t="shared" si="285"/>
        <v>1.0514325598704681</v>
      </c>
    </row>
    <row r="81" spans="1:75" x14ac:dyDescent="0.25">
      <c r="A81" s="20" t="str">
        <f t="shared" si="279"/>
        <v>CaseSize_by_rookie_mdrt:7-12mth</v>
      </c>
      <c r="B81" t="s">
        <v>1</v>
      </c>
      <c r="C81" s="4">
        <f t="shared" ref="C81:Z81" si="298">IFERROR(C9/C57,"")</f>
        <v>11.2874</v>
      </c>
      <c r="D81" s="4">
        <f t="shared" si="298"/>
        <v>14.020820512820514</v>
      </c>
      <c r="E81" s="4">
        <f t="shared" si="298"/>
        <v>12.777671428571429</v>
      </c>
      <c r="F81" s="4">
        <f t="shared" si="298"/>
        <v>18.312116883116882</v>
      </c>
      <c r="G81" s="4">
        <f t="shared" si="298"/>
        <v>15.928777777777778</v>
      </c>
      <c r="H81" s="4">
        <f t="shared" si="298"/>
        <v>39.556892376681617</v>
      </c>
      <c r="I81" s="4">
        <f t="shared" si="298"/>
        <v>21.7843203125</v>
      </c>
      <c r="J81" s="4">
        <f t="shared" si="298"/>
        <v>15.157414893617021</v>
      </c>
      <c r="K81" s="4">
        <f t="shared" si="298"/>
        <v>22.009</v>
      </c>
      <c r="L81" s="4">
        <f t="shared" si="298"/>
        <v>25.130366666666664</v>
      </c>
      <c r="M81" s="4">
        <f t="shared" si="298"/>
        <v>19.058154676259029</v>
      </c>
      <c r="N81" s="4">
        <f t="shared" si="298"/>
        <v>20.556903914590784</v>
      </c>
      <c r="O81" s="4">
        <f t="shared" si="298"/>
        <v>14.951500000000001</v>
      </c>
      <c r="P81" s="4">
        <f t="shared" si="298"/>
        <v>14.628892857142857</v>
      </c>
      <c r="Q81" s="4">
        <f t="shared" si="298"/>
        <v>17.62179674796748</v>
      </c>
      <c r="R81" s="4">
        <f t="shared" si="298"/>
        <v>15.343121495327102</v>
      </c>
      <c r="S81" s="4">
        <f t="shared" si="298"/>
        <v>19.045999999999999</v>
      </c>
      <c r="T81" s="4">
        <f t="shared" si="298"/>
        <v>16.033900621118011</v>
      </c>
      <c r="U81" s="4">
        <f t="shared" si="298"/>
        <v>16.93796062992126</v>
      </c>
      <c r="V81" s="4">
        <f t="shared" si="298"/>
        <v>18.394604562737641</v>
      </c>
      <c r="W81" s="4">
        <f t="shared" si="298"/>
        <v>19.751737931034484</v>
      </c>
      <c r="X81" s="4">
        <f t="shared" si="298"/>
        <v>20.908626016260161</v>
      </c>
      <c r="Y81" s="4">
        <f t="shared" si="298"/>
        <v>21.907093023255811</v>
      </c>
      <c r="Z81" s="4">
        <f t="shared" si="298"/>
        <v>23.347679214402653</v>
      </c>
      <c r="AA81" s="4">
        <f t="shared" ref="AA81:AJ81" si="299">IFERROR(AA9/AA57,"")</f>
        <v>16.472310631229234</v>
      </c>
      <c r="AB81" s="4">
        <f t="shared" si="299"/>
        <v>16.250163179916321</v>
      </c>
      <c r="AC81" s="4">
        <f t="shared" si="299"/>
        <v>16.618573002754818</v>
      </c>
      <c r="AD81" s="4">
        <f t="shared" si="299"/>
        <v>18.423825278810412</v>
      </c>
      <c r="AE81" s="4">
        <f t="shared" si="299"/>
        <v>22.400158508158526</v>
      </c>
      <c r="AF81" s="4">
        <f t="shared" si="299"/>
        <v>22.299432950191569</v>
      </c>
      <c r="AG81" s="4">
        <f t="shared" si="299"/>
        <v>12.813966346153846</v>
      </c>
      <c r="AH81" s="4">
        <f t="shared" si="299"/>
        <v>25.730697391304346</v>
      </c>
      <c r="AI81" s="4">
        <f t="shared" si="299"/>
        <v>20.292653061224492</v>
      </c>
      <c r="AJ81" s="4">
        <f t="shared" si="299"/>
        <v>20.751547864506659</v>
      </c>
      <c r="AK81" s="31">
        <f t="shared" si="282"/>
        <v>-0.26131257830537236</v>
      </c>
      <c r="AL81" s="31">
        <f t="shared" si="273"/>
        <v>0.2681602823776621</v>
      </c>
      <c r="AM81" s="31">
        <f t="shared" si="273"/>
        <v>-0.35413437303992223</v>
      </c>
      <c r="AN81" s="31">
        <f t="shared" si="273"/>
        <v>-9.2093812315998447E-2</v>
      </c>
      <c r="AO81" s="31">
        <f t="shared" si="273"/>
        <v>7.9445189072938627E-2</v>
      </c>
      <c r="AP81" s="4">
        <f t="shared" si="274"/>
        <v>14.291323529411764</v>
      </c>
      <c r="AQ81" s="4">
        <f t="shared" si="274"/>
        <v>14.49</v>
      </c>
      <c r="AR81" s="4">
        <f t="shared" ref="AR81:AS81" si="300">IFERROR(AR9/AR57,"")</f>
        <v>16.381875000000001</v>
      </c>
      <c r="AS81" s="4">
        <f t="shared" si="300"/>
        <v>21.535475806451611</v>
      </c>
      <c r="AT81" s="4">
        <f t="shared" ref="AT81:AU81" si="301">IFERROR(AT9/AT57,"")</f>
        <v>11.553561320754717</v>
      </c>
      <c r="AU81" s="4">
        <f t="shared" si="301"/>
        <v>20.031886409736305</v>
      </c>
      <c r="BB81" s="4">
        <f t="shared" si="277"/>
        <v>15.447582781456953</v>
      </c>
      <c r="BC81" s="4">
        <f t="shared" si="277"/>
        <v>14.284512925728354</v>
      </c>
      <c r="BD81" s="4" t="str">
        <f t="shared" si="277"/>
        <v/>
      </c>
      <c r="BE81" s="4" t="str">
        <f t="shared" si="277"/>
        <v/>
      </c>
      <c r="BF81" s="4">
        <f t="shared" si="277"/>
        <v>14.412752099306315</v>
      </c>
      <c r="BG81" s="122">
        <f t="shared" si="278"/>
        <v>0.95584546897714362</v>
      </c>
      <c r="BH81" s="111">
        <f t="shared" si="278"/>
        <v>0.99050557971138331</v>
      </c>
      <c r="BI81" s="111">
        <f t="shared" si="278"/>
        <v>0.92963704180105855</v>
      </c>
      <c r="BJ81" s="111">
        <f t="shared" si="278"/>
        <v>1.4035915581461342</v>
      </c>
      <c r="BK81" s="111">
        <f t="shared" si="278"/>
        <v>0.60661353148979935</v>
      </c>
      <c r="BL81" s="111">
        <f t="shared" si="278"/>
        <v>1.2493458006938503</v>
      </c>
      <c r="BM81" s="111">
        <f t="shared" si="278"/>
        <v>0</v>
      </c>
      <c r="BN81" s="111">
        <f t="shared" si="278"/>
        <v>0</v>
      </c>
      <c r="BO81" s="111">
        <f t="shared" si="278"/>
        <v>0</v>
      </c>
      <c r="BP81" s="111">
        <f t="shared" si="278"/>
        <v>0</v>
      </c>
      <c r="BQ81" s="111">
        <f t="shared" si="278"/>
        <v>0</v>
      </c>
      <c r="BR81" s="111">
        <f t="shared" si="278"/>
        <v>0</v>
      </c>
      <c r="BS81" s="111">
        <f>IFERROR(BB81/(SUM(O9:INDEX(O9:Q9,IF($B$2&lt;3,$B$2,3)))/SUM(O57:INDEX(O57:Q57,IF($B$2&lt;3,$B$2,3)))),0)</f>
        <v>0.95061093297504351</v>
      </c>
      <c r="BT81" s="111">
        <f>IFERROR(BC81/(SUM(R9:INDEX(R9:T9,IF($B$2&lt;7,$B$2-3,3)))/SUM(R57:INDEX(R57:T57,IF($B$2&lt;7,$B$2-3,3)))),0)</f>
        <v>0.85955111328514466</v>
      </c>
      <c r="BU81" s="111"/>
      <c r="BV81" s="111"/>
      <c r="BW81" s="111">
        <f t="shared" si="285"/>
        <v>0.87496844990172296</v>
      </c>
    </row>
    <row r="82" spans="1:75" x14ac:dyDescent="0.25">
      <c r="A82" s="20" t="str">
        <f t="shared" si="279"/>
        <v>CaseSize_by_rookie_mdrt:13+mth</v>
      </c>
      <c r="B82" t="s">
        <v>2</v>
      </c>
      <c r="C82" s="4">
        <f t="shared" ref="C82:Z82" si="302">IFERROR(C10/C58,"")</f>
        <v>13.929083333333333</v>
      </c>
      <c r="D82" s="4">
        <f t="shared" si="302"/>
        <v>20.834769230769229</v>
      </c>
      <c r="E82" s="4">
        <f t="shared" si="302"/>
        <v>25.093136363636361</v>
      </c>
      <c r="F82" s="4">
        <f t="shared" si="302"/>
        <v>21.55777777777778</v>
      </c>
      <c r="G82" s="4">
        <f t="shared" si="302"/>
        <v>18.706124999999997</v>
      </c>
      <c r="H82" s="4">
        <f t="shared" si="302"/>
        <v>23.125835820895524</v>
      </c>
      <c r="I82" s="4">
        <f t="shared" si="302"/>
        <v>19.168636363636367</v>
      </c>
      <c r="J82" s="4">
        <f t="shared" si="302"/>
        <v>17.002506024096387</v>
      </c>
      <c r="K82" s="4">
        <f t="shared" si="302"/>
        <v>45.677237500000004</v>
      </c>
      <c r="L82" s="4">
        <f t="shared" si="302"/>
        <v>-17.779970149253732</v>
      </c>
      <c r="M82" s="4">
        <f t="shared" si="302"/>
        <v>18.761503968253969</v>
      </c>
      <c r="N82" s="4">
        <f t="shared" si="302"/>
        <v>23.461231578947316</v>
      </c>
      <c r="O82" s="4">
        <f t="shared" si="302"/>
        <v>14.560658536585365</v>
      </c>
      <c r="P82" s="4">
        <f t="shared" si="302"/>
        <v>31.556590909090911</v>
      </c>
      <c r="Q82" s="4">
        <f t="shared" si="302"/>
        <v>16.501870967741937</v>
      </c>
      <c r="R82" s="4">
        <f t="shared" si="302"/>
        <v>17.242599999999999</v>
      </c>
      <c r="S82" s="4">
        <f t="shared" si="302"/>
        <v>19.434519999999999</v>
      </c>
      <c r="T82" s="4">
        <f t="shared" si="302"/>
        <v>15.77080844155844</v>
      </c>
      <c r="U82" s="4">
        <f t="shared" si="302"/>
        <v>16.020828282828283</v>
      </c>
      <c r="V82" s="4">
        <f t="shared" si="302"/>
        <v>17.467253333333336</v>
      </c>
      <c r="W82" s="4">
        <f t="shared" si="302"/>
        <v>16.641587412587413</v>
      </c>
      <c r="X82" s="4">
        <f t="shared" si="302"/>
        <v>20.574754385964912</v>
      </c>
      <c r="Y82" s="4">
        <f t="shared" si="302"/>
        <v>18.557485185185183</v>
      </c>
      <c r="Z82" s="4">
        <f t="shared" si="302"/>
        <v>22.357531468531469</v>
      </c>
      <c r="AA82" s="4">
        <f t="shared" ref="AA82:AJ82" si="303">IFERROR(AA10/AA58,"")</f>
        <v>18.057497903563942</v>
      </c>
      <c r="AB82" s="4">
        <f t="shared" si="303"/>
        <v>19.776129213483145</v>
      </c>
      <c r="AC82" s="4">
        <f t="shared" si="303"/>
        <v>17.034366220735784</v>
      </c>
      <c r="AD82" s="4">
        <f t="shared" si="303"/>
        <v>16.643069400630914</v>
      </c>
      <c r="AE82" s="4">
        <f t="shared" si="303"/>
        <v>21.043743336623887</v>
      </c>
      <c r="AF82" s="4">
        <f t="shared" si="303"/>
        <v>20.532317689530682</v>
      </c>
      <c r="AG82" s="4">
        <f t="shared" si="303"/>
        <v>19.613542372881358</v>
      </c>
      <c r="AH82" s="4">
        <f t="shared" si="303"/>
        <v>21.214176100628933</v>
      </c>
      <c r="AI82" s="4">
        <f t="shared" si="303"/>
        <v>32.312932038834951</v>
      </c>
      <c r="AJ82" s="4">
        <f t="shared" si="303"/>
        <v>14.700588772845927</v>
      </c>
      <c r="AK82" s="31">
        <f t="shared" si="282"/>
        <v>-0.12053289956781832</v>
      </c>
      <c r="AL82" s="31">
        <f t="shared" si="273"/>
        <v>8.2895194305434572E-3</v>
      </c>
      <c r="AM82" s="31">
        <f t="shared" si="273"/>
        <v>-0.19702909319062512</v>
      </c>
      <c r="AN82" s="31">
        <f t="shared" si="273"/>
        <v>-0.48494090908777265</v>
      </c>
      <c r="AO82" s="31">
        <f t="shared" si="273"/>
        <v>0.43148983090355308</v>
      </c>
      <c r="AP82" s="4">
        <f t="shared" si="274"/>
        <v>20.747410596026491</v>
      </c>
      <c r="AQ82" s="4">
        <f t="shared" si="274"/>
        <v>17.379777777777775</v>
      </c>
      <c r="AR82" s="4">
        <f t="shared" ref="AR82:AS83" si="304">IFERROR(AR10/AR58,"")</f>
        <v>16.522444444444446</v>
      </c>
      <c r="AS82" s="4">
        <f t="shared" si="304"/>
        <v>16.997209302325579</v>
      </c>
      <c r="AT82" s="4">
        <f t="shared" ref="AT82:AU82" si="305">IFERROR(AT10/AT58,"")</f>
        <v>21.693463414634145</v>
      </c>
      <c r="AU82" s="4">
        <f t="shared" si="305"/>
        <v>16.408051948051948</v>
      </c>
      <c r="BB82" s="4">
        <f t="shared" si="277"/>
        <v>17.886235831809874</v>
      </c>
      <c r="BC82" s="4">
        <f t="shared" si="277"/>
        <v>18.188328530259366</v>
      </c>
      <c r="BD82" s="4" t="str">
        <f t="shared" si="277"/>
        <v/>
      </c>
      <c r="BE82" s="4" t="str">
        <f t="shared" si="277"/>
        <v/>
      </c>
      <c r="BF82" s="4">
        <f t="shared" si="277"/>
        <v>18.055174053182917</v>
      </c>
      <c r="BG82" s="122">
        <f t="shared" si="278"/>
        <v>1.4248950721491191</v>
      </c>
      <c r="BH82" s="111">
        <f t="shared" si="278"/>
        <v>0.55074953526652848</v>
      </c>
      <c r="BI82" s="111">
        <f t="shared" si="278"/>
        <v>1.00124673600604</v>
      </c>
      <c r="BJ82" s="111">
        <f t="shared" si="278"/>
        <v>0.98576834713590644</v>
      </c>
      <c r="BK82" s="111">
        <f t="shared" si="278"/>
        <v>1.1162335583608005</v>
      </c>
      <c r="BL82" s="111">
        <f t="shared" si="278"/>
        <v>1.0404065212544384</v>
      </c>
      <c r="BM82" s="111">
        <f t="shared" si="278"/>
        <v>0</v>
      </c>
      <c r="BN82" s="111">
        <f t="shared" si="278"/>
        <v>0</v>
      </c>
      <c r="BO82" s="111">
        <f t="shared" si="278"/>
        <v>0</v>
      </c>
      <c r="BP82" s="111">
        <f t="shared" si="278"/>
        <v>0</v>
      </c>
      <c r="BQ82" s="111">
        <f t="shared" si="278"/>
        <v>0</v>
      </c>
      <c r="BR82" s="111">
        <f t="shared" si="278"/>
        <v>0</v>
      </c>
      <c r="BS82" s="111">
        <f>IFERROR(BB82/(SUM(O10:INDEX(O10:Q10,IF($B$2&lt;3,$B$2,3)))/SUM(O58:INDEX(O58:Q58,IF($B$2&lt;3,$B$2,3)))),0)</f>
        <v>0.90443562735296235</v>
      </c>
      <c r="BT82" s="111">
        <f>IFERROR(BC82/(SUM(R10:INDEX(R10:T10,IF($B$2&lt;7,$B$2-3,3)))/SUM(R58:INDEX(R58:T58,IF($B$2&lt;7,$B$2-3,3)))),0)</f>
        <v>1.0677431901234384</v>
      </c>
      <c r="BU82" s="111"/>
      <c r="BV82" s="111"/>
      <c r="BW82" s="111">
        <f t="shared" si="285"/>
        <v>0.99987130828460091</v>
      </c>
    </row>
    <row r="83" spans="1:75" x14ac:dyDescent="0.25">
      <c r="A83" s="20" t="str">
        <f t="shared" si="279"/>
        <v>CaseSize_by_rookie_mdrt:SA</v>
      </c>
      <c r="B83" s="135" t="s">
        <v>136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31"/>
      <c r="AL83" s="31"/>
      <c r="AM83" s="31"/>
      <c r="AN83" s="31"/>
      <c r="AO83" s="31"/>
      <c r="AP83" s="4"/>
      <c r="AQ83" s="4">
        <f t="shared" si="274"/>
        <v>14.834301369863013</v>
      </c>
      <c r="AR83" s="4">
        <f t="shared" si="304"/>
        <v>15.398734177215189</v>
      </c>
      <c r="AS83" s="4">
        <f t="shared" si="304"/>
        <v>14.69112389380531</v>
      </c>
      <c r="AT83" s="4">
        <f t="shared" ref="AT83:AU83" si="306">IFERROR(AT11/AT59,"")</f>
        <v>16.654137931034484</v>
      </c>
      <c r="AU83" s="4">
        <f t="shared" si="306"/>
        <v>16.958000000000002</v>
      </c>
      <c r="BB83" s="4">
        <f t="shared" si="277"/>
        <v>15.127657894736842</v>
      </c>
      <c r="BC83" s="4">
        <f t="shared" si="277"/>
        <v>15.595905472636817</v>
      </c>
      <c r="BD83" s="4" t="str">
        <f t="shared" si="277"/>
        <v/>
      </c>
      <c r="BE83" s="4" t="str">
        <f t="shared" si="277"/>
        <v/>
      </c>
      <c r="BF83" s="4">
        <f t="shared" si="277"/>
        <v>15.394280453257792</v>
      </c>
      <c r="BG83" s="122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</row>
    <row r="84" spans="1:75" s="17" customFormat="1" x14ac:dyDescent="0.25">
      <c r="A84" s="20" t="str">
        <f t="shared" si="279"/>
        <v xml:space="preserve">CaseSize_by_rookie_mdrt:Total </v>
      </c>
      <c r="B84" s="1" t="s">
        <v>3</v>
      </c>
      <c r="C84" s="5">
        <f t="shared" ref="C84:Z84" si="307">IFERROR(C12/C60,"")</f>
        <v>14.02</v>
      </c>
      <c r="D84" s="5">
        <f t="shared" si="307"/>
        <v>15.625955835962142</v>
      </c>
      <c r="E84" s="5">
        <f t="shared" si="307"/>
        <v>21.10266990291262</v>
      </c>
      <c r="F84" s="5">
        <f t="shared" si="307"/>
        <v>21.302693009118546</v>
      </c>
      <c r="G84" s="5">
        <f t="shared" si="307"/>
        <v>17.635987577639753</v>
      </c>
      <c r="H84" s="5">
        <f t="shared" si="307"/>
        <v>23.390156327543412</v>
      </c>
      <c r="I84" s="5">
        <f t="shared" si="307"/>
        <v>21.231783610755439</v>
      </c>
      <c r="J84" s="5">
        <f t="shared" si="307"/>
        <v>16.960227655986508</v>
      </c>
      <c r="K84" s="5">
        <f t="shared" si="307"/>
        <v>23.138451001053731</v>
      </c>
      <c r="L84" s="5">
        <f t="shared" si="307"/>
        <v>18.239158311345633</v>
      </c>
      <c r="M84" s="5">
        <f t="shared" si="307"/>
        <v>17.904116818558418</v>
      </c>
      <c r="N84" s="5">
        <f t="shared" si="307"/>
        <v>21.332745024875607</v>
      </c>
      <c r="O84" s="5">
        <f t="shared" si="307"/>
        <v>17.371126074498566</v>
      </c>
      <c r="P84" s="5">
        <f t="shared" si="307"/>
        <v>20.357589820359191</v>
      </c>
      <c r="Q84" s="5">
        <f t="shared" si="307"/>
        <v>20.374723428571418</v>
      </c>
      <c r="R84" s="5">
        <f t="shared" si="307"/>
        <v>22.610008652657601</v>
      </c>
      <c r="S84" s="5">
        <f t="shared" si="307"/>
        <v>20.347913690476194</v>
      </c>
      <c r="T84" s="5">
        <f t="shared" si="307"/>
        <v>16.997334630350196</v>
      </c>
      <c r="U84" s="5">
        <f t="shared" si="307"/>
        <v>17.869808322824717</v>
      </c>
      <c r="V84" s="5">
        <f t="shared" si="307"/>
        <v>18.226050583657589</v>
      </c>
      <c r="W84" s="5">
        <f t="shared" si="307"/>
        <v>18.138375784753361</v>
      </c>
      <c r="X84" s="5">
        <f t="shared" si="307"/>
        <v>21.754643364928906</v>
      </c>
      <c r="Y84" s="5">
        <f t="shared" si="307"/>
        <v>21.555341653666176</v>
      </c>
      <c r="Z84" s="5">
        <f t="shared" si="307"/>
        <v>23.758100316789921</v>
      </c>
      <c r="AA84" s="5">
        <f t="shared" ref="AA84:AJ84" si="308">IFERROR(AA12/AA60,"")</f>
        <v>19.702089009097605</v>
      </c>
      <c r="AB84" s="5">
        <f t="shared" si="308"/>
        <v>19.698229139922951</v>
      </c>
      <c r="AC84" s="5">
        <f t="shared" si="308"/>
        <v>19.704485850936631</v>
      </c>
      <c r="AD84" s="5">
        <f t="shared" si="308"/>
        <v>18.084110488988426</v>
      </c>
      <c r="AE84" s="5">
        <f t="shared" si="308"/>
        <v>22.635002238806006</v>
      </c>
      <c r="AF84" s="5">
        <f t="shared" si="308"/>
        <v>19.703584968306668</v>
      </c>
      <c r="AG84" s="5">
        <f t="shared" si="308"/>
        <v>17.469512863070541</v>
      </c>
      <c r="AH84" s="5">
        <f t="shared" si="308"/>
        <v>20.980651802656546</v>
      </c>
      <c r="AI84" s="5">
        <f t="shared" si="308"/>
        <v>20.920287559190697</v>
      </c>
      <c r="AJ84" s="5">
        <f t="shared" si="308"/>
        <v>19.518221382591655</v>
      </c>
      <c r="AK84" s="32">
        <f t="shared" si="282"/>
        <v>-7.59231993299192E-5</v>
      </c>
      <c r="AL84" s="32">
        <f t="shared" si="273"/>
        <v>0.12757747135375341</v>
      </c>
      <c r="AM84" s="32">
        <f t="shared" si="273"/>
        <v>-6.0825848678272565E-2</v>
      </c>
      <c r="AN84" s="31">
        <f t="shared" si="273"/>
        <v>-0.13557065418808179</v>
      </c>
      <c r="AO84" s="31">
        <f t="shared" si="273"/>
        <v>0.1596857006137975</v>
      </c>
      <c r="AP84" s="5">
        <f t="shared" ref="AP84:AQ84" si="309">IFERROR(AP12/AP60,"")</f>
        <v>18.506746376811595</v>
      </c>
      <c r="AQ84" s="5">
        <f t="shared" si="309"/>
        <v>22.842821350762541</v>
      </c>
      <c r="AR84" s="5">
        <f t="shared" ref="AR84:AS84" si="310">IFERROR(AR12/AR60,"")</f>
        <v>19.299775910364144</v>
      </c>
      <c r="AS84" s="5">
        <f t="shared" si="310"/>
        <v>19.43021286735506</v>
      </c>
      <c r="AT84" s="5">
        <f t="shared" ref="AT84:AU84" si="311">IFERROR(AT12/AT60,"")</f>
        <v>16.286140992167102</v>
      </c>
      <c r="AU84" s="5">
        <f t="shared" si="311"/>
        <v>18.919040590405903</v>
      </c>
      <c r="BB84" s="5">
        <f t="shared" ref="BB84:BF84" si="312">IFERROR(BB12/BB60,"")</f>
        <v>20.190858036890649</v>
      </c>
      <c r="BC84" s="5">
        <f t="shared" si="312"/>
        <v>18.002699583333335</v>
      </c>
      <c r="BD84" s="5" t="str">
        <f t="shared" si="312"/>
        <v/>
      </c>
      <c r="BE84" s="5" t="str">
        <f t="shared" si="312"/>
        <v/>
      </c>
      <c r="BF84" s="5">
        <f t="shared" si="312"/>
        <v>18.850485324144977</v>
      </c>
      <c r="BG84" s="123">
        <f t="shared" si="278"/>
        <v>1.0653740176337883</v>
      </c>
      <c r="BH84" s="118">
        <f t="shared" si="278"/>
        <v>1.1220788684875616</v>
      </c>
      <c r="BI84" s="118">
        <f t="shared" si="278"/>
        <v>0.94724112344514677</v>
      </c>
      <c r="BJ84" s="118">
        <f t="shared" si="278"/>
        <v>0.85936335389554197</v>
      </c>
      <c r="BK84" s="118">
        <f t="shared" si="278"/>
        <v>0.8003838250891443</v>
      </c>
      <c r="BL84" s="118">
        <f t="shared" si="278"/>
        <v>1.1130592532210513</v>
      </c>
      <c r="BM84" s="118">
        <f t="shared" si="278"/>
        <v>0</v>
      </c>
      <c r="BN84" s="118">
        <f t="shared" si="278"/>
        <v>0</v>
      </c>
      <c r="BO84" s="118">
        <f t="shared" si="278"/>
        <v>0</v>
      </c>
      <c r="BP84" s="118">
        <f t="shared" si="278"/>
        <v>0</v>
      </c>
      <c r="BQ84" s="118">
        <f t="shared" si="278"/>
        <v>0</v>
      </c>
      <c r="BR84" s="118">
        <f t="shared" si="278"/>
        <v>0</v>
      </c>
      <c r="BS84" s="118">
        <f>IFERROR(BB84/(SUM(O12:INDEX(O12:Q12,IF($B$2&lt;3,$B$2,3)))/SUM(O60:INDEX(O60:Q60,IF($B$2&lt;3,$B$2,3)))),0)</f>
        <v>1.0250087910678871</v>
      </c>
      <c r="BT84" s="118">
        <f>IFERROR(BC84/(SUM(R12:INDEX(R12:T12,IF($B$2&lt;7,$B$2-3,3)))/SUM(R60:INDEX(R60:T60,IF($B$2&lt;7,$B$2-3,3)))),0)</f>
        <v>0.9136345763864524</v>
      </c>
      <c r="BU84" s="118"/>
      <c r="BV84" s="118"/>
      <c r="BW84" s="118">
        <f t="shared" si="285"/>
        <v>0.95677597007305193</v>
      </c>
    </row>
    <row r="85" spans="1:75" x14ac:dyDescent="0.25">
      <c r="BG85" s="124"/>
    </row>
    <row r="86" spans="1:75" x14ac:dyDescent="0.25"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BG86" s="124"/>
    </row>
    <row r="87" spans="1:75" x14ac:dyDescent="0.25">
      <c r="B87" s="2" t="s">
        <v>15</v>
      </c>
      <c r="C87" s="3">
        <f t="shared" ref="C87:Z87" si="313">C27</f>
        <v>42005</v>
      </c>
      <c r="D87" s="3">
        <f t="shared" si="313"/>
        <v>42036</v>
      </c>
      <c r="E87" s="3">
        <f t="shared" si="313"/>
        <v>42064</v>
      </c>
      <c r="F87" s="3">
        <f t="shared" si="313"/>
        <v>42095</v>
      </c>
      <c r="G87" s="3">
        <f t="shared" si="313"/>
        <v>42125</v>
      </c>
      <c r="H87" s="3">
        <f t="shared" si="313"/>
        <v>42156</v>
      </c>
      <c r="I87" s="3">
        <f t="shared" si="313"/>
        <v>42186</v>
      </c>
      <c r="J87" s="3">
        <f t="shared" si="313"/>
        <v>42217</v>
      </c>
      <c r="K87" s="3">
        <f t="shared" si="313"/>
        <v>42248</v>
      </c>
      <c r="L87" s="3">
        <f t="shared" si="313"/>
        <v>42278</v>
      </c>
      <c r="M87" s="3">
        <f t="shared" si="313"/>
        <v>42309</v>
      </c>
      <c r="N87" s="3">
        <f t="shared" si="313"/>
        <v>42339</v>
      </c>
      <c r="O87" s="3">
        <f t="shared" si="313"/>
        <v>42370</v>
      </c>
      <c r="P87" s="3">
        <f t="shared" si="313"/>
        <v>42401</v>
      </c>
      <c r="Q87" s="3">
        <f t="shared" si="313"/>
        <v>42430</v>
      </c>
      <c r="R87" s="3">
        <f t="shared" si="313"/>
        <v>42461</v>
      </c>
      <c r="S87" s="3">
        <f t="shared" si="313"/>
        <v>42491</v>
      </c>
      <c r="T87" s="3">
        <f t="shared" si="313"/>
        <v>42522</v>
      </c>
      <c r="U87" s="3">
        <f t="shared" si="313"/>
        <v>42552</v>
      </c>
      <c r="V87" s="3">
        <f t="shared" si="313"/>
        <v>42583</v>
      </c>
      <c r="W87" s="3">
        <f t="shared" si="313"/>
        <v>42614</v>
      </c>
      <c r="X87" s="3">
        <f t="shared" si="313"/>
        <v>42644</v>
      </c>
      <c r="Y87" s="3">
        <f t="shared" si="313"/>
        <v>42675</v>
      </c>
      <c r="Z87" s="3">
        <f t="shared" si="313"/>
        <v>42705</v>
      </c>
      <c r="AA87" s="29" t="str">
        <f>$AA$3</f>
        <v>YTD 6/16</v>
      </c>
      <c r="AB87" s="29" t="s">
        <v>19</v>
      </c>
      <c r="AC87" s="29" t="s">
        <v>20</v>
      </c>
      <c r="AD87" s="29" t="s">
        <v>21</v>
      </c>
      <c r="AE87" s="29" t="s">
        <v>22</v>
      </c>
      <c r="AF87" s="26" t="str">
        <f t="shared" ref="AF87:AJ87" si="314">AF63</f>
        <v>YTD 6/15</v>
      </c>
      <c r="AG87" s="26" t="str">
        <f t="shared" si="314"/>
        <v>Q1 '15</v>
      </c>
      <c r="AH87" s="26" t="str">
        <f t="shared" si="314"/>
        <v>Q2 '15</v>
      </c>
      <c r="AI87" s="26" t="str">
        <f t="shared" si="314"/>
        <v>Q3 '15</v>
      </c>
      <c r="AJ87" s="26" t="str">
        <f t="shared" si="314"/>
        <v>Q4 '15</v>
      </c>
      <c r="AK87" s="30" t="s">
        <v>27</v>
      </c>
      <c r="AL87" s="30" t="s">
        <v>29</v>
      </c>
      <c r="AM87" s="30" t="s">
        <v>30</v>
      </c>
      <c r="AN87" s="30" t="s">
        <v>31</v>
      </c>
      <c r="AO87" s="30" t="s">
        <v>32</v>
      </c>
      <c r="AP87" s="108">
        <v>42736</v>
      </c>
      <c r="AQ87" s="108">
        <v>42767</v>
      </c>
      <c r="AR87" s="108">
        <v>42795</v>
      </c>
      <c r="AS87" s="108">
        <v>42826</v>
      </c>
      <c r="AT87" s="108">
        <v>42856</v>
      </c>
      <c r="AU87" s="108">
        <v>42887</v>
      </c>
      <c r="AV87" s="108">
        <v>42917</v>
      </c>
      <c r="AW87" s="108">
        <v>42948</v>
      </c>
      <c r="AX87" s="108">
        <v>42979</v>
      </c>
      <c r="AY87" s="108">
        <v>43009</v>
      </c>
      <c r="AZ87" s="108">
        <v>43040</v>
      </c>
      <c r="BA87" s="108">
        <v>43070</v>
      </c>
      <c r="BB87" s="29" t="s">
        <v>123</v>
      </c>
      <c r="BC87" s="29" t="s">
        <v>124</v>
      </c>
      <c r="BD87" s="29" t="s">
        <v>125</v>
      </c>
      <c r="BE87" s="29" t="s">
        <v>126</v>
      </c>
      <c r="BF87" s="29" t="str">
        <f>$BF$3</f>
        <v>YTD 6/17</v>
      </c>
      <c r="BG87" s="121">
        <v>42736</v>
      </c>
      <c r="BH87" s="108">
        <v>42767</v>
      </c>
      <c r="BI87" s="108">
        <v>42795</v>
      </c>
      <c r="BJ87" s="108">
        <v>42826</v>
      </c>
      <c r="BK87" s="108">
        <v>42856</v>
      </c>
      <c r="BL87" s="108">
        <v>42887</v>
      </c>
      <c r="BM87" s="108">
        <v>42917</v>
      </c>
      <c r="BN87" s="108">
        <v>42948</v>
      </c>
      <c r="BO87" s="108">
        <v>42979</v>
      </c>
      <c r="BP87" s="108">
        <v>43009</v>
      </c>
      <c r="BQ87" s="108">
        <v>43040</v>
      </c>
      <c r="BR87" s="108">
        <v>43070</v>
      </c>
      <c r="BS87" s="29" t="s">
        <v>127</v>
      </c>
      <c r="BT87" s="29" t="s">
        <v>128</v>
      </c>
      <c r="BU87" s="29" t="s">
        <v>96</v>
      </c>
      <c r="BV87" s="29" t="s">
        <v>129</v>
      </c>
      <c r="BW87" s="112" t="s">
        <v>130</v>
      </c>
    </row>
    <row r="88" spans="1:75" x14ac:dyDescent="0.25">
      <c r="A88" s="20" t="str">
        <f>$B$87&amp;":"&amp;B88</f>
        <v>Recruit:AL</v>
      </c>
      <c r="B88" t="s">
        <v>16</v>
      </c>
      <c r="C88" s="6">
        <v>49</v>
      </c>
      <c r="D88" s="6">
        <v>15</v>
      </c>
      <c r="E88" s="6">
        <v>52</v>
      </c>
      <c r="F88" s="6">
        <v>65</v>
      </c>
      <c r="G88" s="6">
        <v>36</v>
      </c>
      <c r="H88" s="6">
        <v>38</v>
      </c>
      <c r="I88" s="6">
        <v>25</v>
      </c>
      <c r="J88" s="6">
        <v>24</v>
      </c>
      <c r="K88" s="6">
        <v>35</v>
      </c>
      <c r="L88" s="6">
        <v>25</v>
      </c>
      <c r="M88" s="6">
        <v>18</v>
      </c>
      <c r="N88" s="6">
        <v>20</v>
      </c>
      <c r="O88" s="6">
        <v>6</v>
      </c>
      <c r="P88" s="6">
        <v>3</v>
      </c>
      <c r="Q88" s="6">
        <v>34</v>
      </c>
      <c r="R88" s="6">
        <v>17</v>
      </c>
      <c r="S88" s="6">
        <v>40</v>
      </c>
      <c r="T88" s="6">
        <v>44</v>
      </c>
      <c r="U88" s="6">
        <v>22</v>
      </c>
      <c r="V88" s="6">
        <v>28</v>
      </c>
      <c r="W88" s="6">
        <v>41</v>
      </c>
      <c r="X88" s="6">
        <f>[15]Recruit!$K$38</f>
        <v>54</v>
      </c>
      <c r="Y88" s="6">
        <f>[24]Recruit!$K$38</f>
        <v>70</v>
      </c>
      <c r="Z88" s="6">
        <f>[16]Recruit!$K$38</f>
        <v>39</v>
      </c>
      <c r="AA88" s="22">
        <f>SUM(O88:INDEX(O88:Z88,$B$2))</f>
        <v>144</v>
      </c>
      <c r="AB88" s="22">
        <f>SUM(O88:Q88)</f>
        <v>43</v>
      </c>
      <c r="AC88" s="22">
        <f>SUM(R88:T88)</f>
        <v>101</v>
      </c>
      <c r="AD88" s="22">
        <f>SUM(U88:W88)</f>
        <v>91</v>
      </c>
      <c r="AE88" s="22">
        <f>SUM(X88:Z88)</f>
        <v>163</v>
      </c>
      <c r="AF88" s="22">
        <f>SUM(C88                                                               : INDEX(C88:N88,$B$2))</f>
        <v>255</v>
      </c>
      <c r="AG88" s="22">
        <f t="shared" ref="AG88:AG90" si="315">SUM(C88:E88)</f>
        <v>116</v>
      </c>
      <c r="AH88" s="22">
        <f t="shared" ref="AH88:AH90" si="316">SUM(F88:H88)</f>
        <v>139</v>
      </c>
      <c r="AI88" s="22">
        <f t="shared" ref="AI88:AI90" si="317">SUM(I88:K88)</f>
        <v>84</v>
      </c>
      <c r="AJ88" s="22">
        <f t="shared" ref="AJ88:AJ90" si="318">SUM(L88:N88)</f>
        <v>63</v>
      </c>
      <c r="AK88" s="31">
        <f>AA88/AF88-1</f>
        <v>-0.43529411764705883</v>
      </c>
      <c r="AL88" s="31">
        <f t="shared" ref="AL88:AN90" si="319">AB88/AG88-1</f>
        <v>-0.62931034482758619</v>
      </c>
      <c r="AM88" s="31">
        <f t="shared" si="319"/>
        <v>-0.27338129496402874</v>
      </c>
      <c r="AN88" s="31">
        <f t="shared" si="319"/>
        <v>8.3333333333333259E-2</v>
      </c>
      <c r="AO88" s="31">
        <f>AE88/SUM(L88:INDEX(L88:N88,MOD($B$2,3)))-1</f>
        <v>1.5873015873015874</v>
      </c>
      <c r="AP88" s="18">
        <f>[17]Recruit!$K$38</f>
        <v>39</v>
      </c>
      <c r="AQ88" s="18">
        <f>[18]Recruit!$K$38</f>
        <v>58</v>
      </c>
      <c r="AR88" s="18">
        <f>[19]Recruit!$K$38</f>
        <v>20</v>
      </c>
      <c r="AS88" s="18">
        <f>[20]Recruit!$K$38</f>
        <v>22</v>
      </c>
      <c r="AT88" s="18">
        <f>[21]Recruit!$K$38</f>
        <v>18</v>
      </c>
      <c r="AU88" s="18">
        <f>[22]Recruit!$K$38</f>
        <v>20</v>
      </c>
      <c r="BB88" s="110">
        <f>SUM(AP88:INDEX(AP88:AR88,IF($B$2&lt;3,$B$2,3)))</f>
        <v>117</v>
      </c>
      <c r="BC88" s="110">
        <f>SUM(AS88:INDEX(AS88:AU88,IF(AND($B$2&gt;3,B86&lt;7),$B$2-3,0)))</f>
        <v>60</v>
      </c>
      <c r="BD88" s="110">
        <f>SUM(AV88:INDEX(AV88:AX88,IF(AND($B$2&gt;6,$B$2&lt;10),$B$2-6,0)))</f>
        <v>0</v>
      </c>
      <c r="BE88" s="110">
        <f>SUM(AY88:INDEX(AY88:BA88,IF($B$2&gt;9,$B$2-9,0)))</f>
        <v>0</v>
      </c>
      <c r="BF88" s="110">
        <f>SUM($AP88:INDEX(AP88:BA88,$B$2))</f>
        <v>177</v>
      </c>
      <c r="BG88" s="122">
        <f t="shared" ref="BG88:BR90" si="320">AP88/O88</f>
        <v>6.5</v>
      </c>
      <c r="BH88" s="111">
        <f t="shared" si="320"/>
        <v>19.333333333333332</v>
      </c>
      <c r="BI88" s="111">
        <f t="shared" si="320"/>
        <v>0.58823529411764708</v>
      </c>
      <c r="BJ88" s="111">
        <f t="shared" si="320"/>
        <v>1.2941176470588236</v>
      </c>
      <c r="BK88" s="111">
        <f t="shared" si="320"/>
        <v>0.45</v>
      </c>
      <c r="BL88" s="111">
        <f t="shared" si="320"/>
        <v>0.45454545454545453</v>
      </c>
      <c r="BM88" s="111">
        <f t="shared" si="320"/>
        <v>0</v>
      </c>
      <c r="BN88" s="111">
        <f t="shared" si="320"/>
        <v>0</v>
      </c>
      <c r="BO88" s="111">
        <f t="shared" si="320"/>
        <v>0</v>
      </c>
      <c r="BP88" s="111">
        <f t="shared" si="320"/>
        <v>0</v>
      </c>
      <c r="BQ88" s="111">
        <f t="shared" si="320"/>
        <v>0</v>
      </c>
      <c r="BR88" s="111">
        <f t="shared" si="320"/>
        <v>0</v>
      </c>
      <c r="BS88" s="111">
        <f>BB88/SUM(O88:INDEX(O88:Q88,IF($B$2&lt;3,$B$2,3)))</f>
        <v>2.7209302325581395</v>
      </c>
      <c r="BT88" s="111">
        <f>BC88/SUM(R88:INDEX(R88:T88,$C$2))</f>
        <v>0.59405940594059403</v>
      </c>
      <c r="BU88" s="111">
        <f t="shared" ref="BU88:BV90" si="321">BD88/AD88</f>
        <v>0</v>
      </c>
      <c r="BV88" s="111">
        <f t="shared" si="321"/>
        <v>0</v>
      </c>
      <c r="BW88" s="111">
        <f t="shared" ref="BW88:BW90" si="322">BF88/AA88</f>
        <v>1.2291666666666667</v>
      </c>
    </row>
    <row r="89" spans="1:75" x14ac:dyDescent="0.25">
      <c r="A89" s="20" t="str">
        <f>$B$87&amp;":"&amp;B89</f>
        <v>Recruit:AG</v>
      </c>
      <c r="B89" t="s">
        <v>17</v>
      </c>
      <c r="C89" s="6">
        <v>175</v>
      </c>
      <c r="D89" s="6">
        <v>58</v>
      </c>
      <c r="E89" s="6">
        <v>178</v>
      </c>
      <c r="F89" s="6">
        <v>247</v>
      </c>
      <c r="G89" s="6">
        <v>187</v>
      </c>
      <c r="H89" s="6">
        <v>220</v>
      </c>
      <c r="I89" s="6">
        <v>206</v>
      </c>
      <c r="J89" s="6">
        <v>204</v>
      </c>
      <c r="K89" s="6">
        <v>190</v>
      </c>
      <c r="L89" s="6">
        <v>160</v>
      </c>
      <c r="M89" s="6">
        <v>295</v>
      </c>
      <c r="N89" s="6">
        <v>240</v>
      </c>
      <c r="O89" s="6">
        <v>66</v>
      </c>
      <c r="P89" s="6">
        <v>71</v>
      </c>
      <c r="Q89" s="6">
        <v>287</v>
      </c>
      <c r="R89" s="6">
        <v>189</v>
      </c>
      <c r="S89" s="6">
        <v>173</v>
      </c>
      <c r="T89" s="6">
        <v>271</v>
      </c>
      <c r="U89" s="6">
        <v>224</v>
      </c>
      <c r="V89" s="6">
        <v>211</v>
      </c>
      <c r="W89" s="6">
        <v>289</v>
      </c>
      <c r="X89" s="6">
        <f>[15]Recruit!$J$38</f>
        <v>253</v>
      </c>
      <c r="Y89" s="6">
        <f>[24]Recruit!$J$38</f>
        <v>307</v>
      </c>
      <c r="Z89" s="6">
        <f>[16]Recruit!$J$38</f>
        <v>344</v>
      </c>
      <c r="AA89" s="22">
        <f>SUM(O89:INDEX(O89:Z89,$B$2))</f>
        <v>1057</v>
      </c>
      <c r="AB89" s="22">
        <f>SUM(O89:Q89)</f>
        <v>424</v>
      </c>
      <c r="AC89" s="22">
        <f>SUM(R89:T89)</f>
        <v>633</v>
      </c>
      <c r="AD89" s="22">
        <f>SUM(U89:W89)</f>
        <v>724</v>
      </c>
      <c r="AE89" s="22">
        <f>SUM(X89:Z89)</f>
        <v>904</v>
      </c>
      <c r="AF89" s="22">
        <f>SUM(C89                                                               : INDEX(C89:N89,$B$2))</f>
        <v>1065</v>
      </c>
      <c r="AG89" s="22">
        <f t="shared" si="315"/>
        <v>411</v>
      </c>
      <c r="AH89" s="22">
        <f t="shared" si="316"/>
        <v>654</v>
      </c>
      <c r="AI89" s="22">
        <f t="shared" si="317"/>
        <v>600</v>
      </c>
      <c r="AJ89" s="22">
        <f t="shared" si="318"/>
        <v>695</v>
      </c>
      <c r="AK89" s="31">
        <f t="shared" ref="AK89:AK90" si="323">AA89/AF89-1</f>
        <v>-7.5117370892018309E-3</v>
      </c>
      <c r="AL89" s="31">
        <f t="shared" si="319"/>
        <v>3.1630170316301776E-2</v>
      </c>
      <c r="AM89" s="31">
        <f t="shared" si="319"/>
        <v>-3.2110091743119296E-2</v>
      </c>
      <c r="AN89" s="31">
        <f t="shared" si="319"/>
        <v>0.20666666666666678</v>
      </c>
      <c r="AO89" s="31">
        <f>AE89/SUM(L89:INDEX(L89:N89,MOD($B$2,3)))-1</f>
        <v>0.30071942446043165</v>
      </c>
      <c r="AP89" s="18">
        <f>[17]Recruit!$J$38</f>
        <v>150</v>
      </c>
      <c r="AQ89" s="18">
        <f>[18]Recruit!$J$38</f>
        <v>323</v>
      </c>
      <c r="AR89" s="18">
        <f>[19]Recruit!$J$38</f>
        <v>328</v>
      </c>
      <c r="AS89" s="18">
        <f>[20]Recruit!$J$38</f>
        <v>272</v>
      </c>
      <c r="AT89" s="18">
        <f>[21]Recruit!$J$38</f>
        <v>334</v>
      </c>
      <c r="AU89" s="18">
        <f>[22]Recruit!$J$38</f>
        <v>392</v>
      </c>
      <c r="BB89" s="110">
        <f>SUM(AP89:INDEX(AP89:AR89,IF($B$2&lt;3,$B$2,3)))</f>
        <v>801</v>
      </c>
      <c r="BC89" s="110">
        <f>SUM(AS89:INDEX(AS89:AU89,IF(AND($B$2&gt;3,B87&lt;7),$B$2-3,0)))</f>
        <v>998</v>
      </c>
      <c r="BD89" s="110">
        <f>SUM(AV89:INDEX(AV89:AX89,IF(AND($B$2&gt;6,$B$2&lt;10),$B$2-6,0)))</f>
        <v>0</v>
      </c>
      <c r="BE89" s="110">
        <f>SUM(AY89:INDEX(AY89:BA89,IF($B$2&gt;9,$B$2-9,0)))</f>
        <v>0</v>
      </c>
      <c r="BF89" s="110">
        <f>SUM($AP89:INDEX(AP89:BA89,$B$2))</f>
        <v>1799</v>
      </c>
      <c r="BG89" s="122">
        <f t="shared" si="320"/>
        <v>2.2727272727272729</v>
      </c>
      <c r="BH89" s="111">
        <f t="shared" si="320"/>
        <v>4.549295774647887</v>
      </c>
      <c r="BI89" s="111">
        <f t="shared" si="320"/>
        <v>1.1428571428571428</v>
      </c>
      <c r="BJ89" s="111">
        <f t="shared" si="320"/>
        <v>1.4391534391534391</v>
      </c>
      <c r="BK89" s="111">
        <f t="shared" si="320"/>
        <v>1.9306358381502891</v>
      </c>
      <c r="BL89" s="111">
        <f t="shared" si="320"/>
        <v>1.4464944649446494</v>
      </c>
      <c r="BM89" s="111">
        <f t="shared" si="320"/>
        <v>0</v>
      </c>
      <c r="BN89" s="111">
        <f t="shared" si="320"/>
        <v>0</v>
      </c>
      <c r="BO89" s="111">
        <f t="shared" si="320"/>
        <v>0</v>
      </c>
      <c r="BP89" s="111">
        <f t="shared" si="320"/>
        <v>0</v>
      </c>
      <c r="BQ89" s="111">
        <f t="shared" si="320"/>
        <v>0</v>
      </c>
      <c r="BR89" s="111">
        <f t="shared" si="320"/>
        <v>0</v>
      </c>
      <c r="BS89" s="111">
        <f>BB89/SUM(O89:INDEX(O89:Q89,IF($B$2&lt;3,$B$2,3)))</f>
        <v>1.8891509433962264</v>
      </c>
      <c r="BT89" s="111">
        <f>BC89/SUM(R89:INDEX(R89:T89,$C$2))</f>
        <v>1.5766192733017377</v>
      </c>
      <c r="BU89" s="111">
        <f t="shared" si="321"/>
        <v>0</v>
      </c>
      <c r="BV89" s="111">
        <f t="shared" si="321"/>
        <v>0</v>
      </c>
      <c r="BW89" s="111">
        <f t="shared" si="322"/>
        <v>1.7019867549668874</v>
      </c>
    </row>
    <row r="90" spans="1:75" x14ac:dyDescent="0.25">
      <c r="C90" s="7">
        <f>SUM(C88:C89)</f>
        <v>224</v>
      </c>
      <c r="D90" s="7">
        <f t="shared" ref="D90:Z90" si="324">SUM(D88:D89)</f>
        <v>73</v>
      </c>
      <c r="E90" s="7">
        <f t="shared" si="324"/>
        <v>230</v>
      </c>
      <c r="F90" s="7">
        <f t="shared" si="324"/>
        <v>312</v>
      </c>
      <c r="G90" s="7">
        <f t="shared" si="324"/>
        <v>223</v>
      </c>
      <c r="H90" s="7">
        <f t="shared" si="324"/>
        <v>258</v>
      </c>
      <c r="I90" s="7">
        <f t="shared" si="324"/>
        <v>231</v>
      </c>
      <c r="J90" s="7">
        <f t="shared" si="324"/>
        <v>228</v>
      </c>
      <c r="K90" s="7">
        <f t="shared" si="324"/>
        <v>225</v>
      </c>
      <c r="L90" s="7">
        <f t="shared" si="324"/>
        <v>185</v>
      </c>
      <c r="M90" s="7">
        <f t="shared" si="324"/>
        <v>313</v>
      </c>
      <c r="N90" s="7">
        <f t="shared" si="324"/>
        <v>260</v>
      </c>
      <c r="O90" s="7">
        <f t="shared" si="324"/>
        <v>72</v>
      </c>
      <c r="P90" s="7">
        <f t="shared" si="324"/>
        <v>74</v>
      </c>
      <c r="Q90" s="7">
        <f t="shared" si="324"/>
        <v>321</v>
      </c>
      <c r="R90" s="7">
        <f t="shared" si="324"/>
        <v>206</v>
      </c>
      <c r="S90" s="7">
        <f t="shared" si="324"/>
        <v>213</v>
      </c>
      <c r="T90" s="7">
        <f t="shared" si="324"/>
        <v>315</v>
      </c>
      <c r="U90" s="7">
        <f t="shared" si="324"/>
        <v>246</v>
      </c>
      <c r="V90" s="7">
        <f t="shared" si="324"/>
        <v>239</v>
      </c>
      <c r="W90" s="7">
        <f t="shared" si="324"/>
        <v>330</v>
      </c>
      <c r="X90" s="7">
        <f t="shared" si="324"/>
        <v>307</v>
      </c>
      <c r="Y90" s="7">
        <f t="shared" si="324"/>
        <v>377</v>
      </c>
      <c r="Z90" s="7">
        <f t="shared" si="324"/>
        <v>383</v>
      </c>
      <c r="AA90" s="7">
        <f>SUM(O90:INDEX(O90:Z90,$B$2))</f>
        <v>1201</v>
      </c>
      <c r="AB90" s="7">
        <f t="shared" ref="AB90:AE90" si="325">SUM(AB88:AB89)</f>
        <v>467</v>
      </c>
      <c r="AC90" s="7">
        <f t="shared" si="325"/>
        <v>734</v>
      </c>
      <c r="AD90" s="7">
        <f t="shared" si="325"/>
        <v>815</v>
      </c>
      <c r="AE90" s="7">
        <f t="shared" si="325"/>
        <v>1067</v>
      </c>
      <c r="AF90" s="7">
        <f>SUM(C90                                                               : INDEX(C90:N90,$B$2))</f>
        <v>1320</v>
      </c>
      <c r="AG90" s="7">
        <f t="shared" si="315"/>
        <v>527</v>
      </c>
      <c r="AH90" s="7">
        <f t="shared" si="316"/>
        <v>793</v>
      </c>
      <c r="AI90" s="7">
        <f t="shared" si="317"/>
        <v>684</v>
      </c>
      <c r="AJ90" s="7">
        <f t="shared" si="318"/>
        <v>758</v>
      </c>
      <c r="AK90" s="32">
        <f t="shared" si="323"/>
        <v>-9.0151515151515205E-2</v>
      </c>
      <c r="AL90" s="32">
        <f t="shared" si="319"/>
        <v>-0.11385199240986721</v>
      </c>
      <c r="AM90" s="32">
        <f t="shared" si="319"/>
        <v>-7.4401008827238324E-2</v>
      </c>
      <c r="AN90" s="32">
        <f t="shared" si="319"/>
        <v>0.1915204678362572</v>
      </c>
      <c r="AO90" s="32">
        <f>AE90/SUM(L90:INDEX(L90:N90,MOD($B$2,3)))-1</f>
        <v>0.40765171503957776</v>
      </c>
      <c r="AP90" s="7">
        <f t="shared" ref="AP90:AU90" si="326">SUM(AP88:AP89)</f>
        <v>189</v>
      </c>
      <c r="AQ90" s="7">
        <f t="shared" si="326"/>
        <v>381</v>
      </c>
      <c r="AR90" s="7">
        <f t="shared" si="326"/>
        <v>348</v>
      </c>
      <c r="AS90" s="7">
        <f t="shared" si="326"/>
        <v>294</v>
      </c>
      <c r="AT90" s="7">
        <f t="shared" si="326"/>
        <v>352</v>
      </c>
      <c r="AU90" s="7">
        <f t="shared" si="326"/>
        <v>412</v>
      </c>
      <c r="BB90" s="116">
        <f>SUM(AP90:INDEX(AP90:AR90,IF($B$2&lt;3,$B$2,3)))</f>
        <v>918</v>
      </c>
      <c r="BC90" s="116">
        <f>SUM(AS90:INDEX(AS90:AU90,IF(AND($B$2&gt;3,B88&lt;7),$B$2-3,0)))</f>
        <v>1058</v>
      </c>
      <c r="BD90" s="116">
        <f>SUM(AV90:INDEX(AV90:AX90,IF(AND($B$2&gt;6,$B$2&lt;10),$B$2-6,0)))</f>
        <v>0</v>
      </c>
      <c r="BE90" s="116">
        <f>SUM(AY90:INDEX(AY90:BA90,IF($B$2&gt;9,$B$2-9,0)))</f>
        <v>0</v>
      </c>
      <c r="BF90" s="116">
        <f>SUM($AP90:INDEX(AP90:BA90,$B$2))</f>
        <v>1976</v>
      </c>
      <c r="BG90" s="123">
        <f t="shared" si="320"/>
        <v>2.625</v>
      </c>
      <c r="BH90" s="118">
        <f t="shared" si="320"/>
        <v>5.1486486486486482</v>
      </c>
      <c r="BI90" s="118">
        <f t="shared" si="320"/>
        <v>1.0841121495327102</v>
      </c>
      <c r="BJ90" s="118">
        <f t="shared" si="320"/>
        <v>1.4271844660194175</v>
      </c>
      <c r="BK90" s="118">
        <f t="shared" si="320"/>
        <v>1.6525821596244132</v>
      </c>
      <c r="BL90" s="118">
        <f t="shared" si="320"/>
        <v>1.307936507936508</v>
      </c>
      <c r="BM90" s="118">
        <f t="shared" si="320"/>
        <v>0</v>
      </c>
      <c r="BN90" s="118">
        <f t="shared" si="320"/>
        <v>0</v>
      </c>
      <c r="BO90" s="118">
        <f t="shared" si="320"/>
        <v>0</v>
      </c>
      <c r="BP90" s="118">
        <f t="shared" si="320"/>
        <v>0</v>
      </c>
      <c r="BQ90" s="118">
        <f t="shared" si="320"/>
        <v>0</v>
      </c>
      <c r="BR90" s="118">
        <f t="shared" si="320"/>
        <v>0</v>
      </c>
      <c r="BS90" s="118">
        <f>BB90/SUM(O90:INDEX(O90:Q90,IF($B$2&lt;3,$B$2,3)))</f>
        <v>1.9657387580299786</v>
      </c>
      <c r="BT90" s="118">
        <f>BC90/SUM(R90:INDEX(R90:T90,$C$2))</f>
        <v>1.4414168937329701</v>
      </c>
      <c r="BU90" s="118">
        <f t="shared" si="321"/>
        <v>0</v>
      </c>
      <c r="BV90" s="118">
        <f t="shared" si="321"/>
        <v>0</v>
      </c>
      <c r="BW90" s="118">
        <f t="shared" si="322"/>
        <v>1.6452955870108243</v>
      </c>
    </row>
    <row r="91" spans="1:75" x14ac:dyDescent="0.25">
      <c r="BG91" s="124"/>
    </row>
    <row r="92" spans="1:75" x14ac:dyDescent="0.25">
      <c r="BG92" s="124"/>
    </row>
    <row r="93" spans="1:75" x14ac:dyDescent="0.25">
      <c r="B93" s="24">
        <f>'Full Agency'!A93</f>
        <v>0</v>
      </c>
      <c r="BG93" s="124"/>
    </row>
    <row r="94" spans="1:75" s="17" customFormat="1" x14ac:dyDescent="0.25">
      <c r="A94" s="19"/>
      <c r="B94" s="2" t="s">
        <v>33</v>
      </c>
      <c r="C94" s="3">
        <f>'Agency North'!C94</f>
        <v>42005</v>
      </c>
      <c r="D94" s="3">
        <f>'Agency North'!D94</f>
        <v>42036</v>
      </c>
      <c r="E94" s="3">
        <f>'Agency North'!E94</f>
        <v>42064</v>
      </c>
      <c r="F94" s="3">
        <f>'Agency North'!F94</f>
        <v>42095</v>
      </c>
      <c r="G94" s="3">
        <f>'Agency North'!G94</f>
        <v>42125</v>
      </c>
      <c r="H94" s="3">
        <f>'Agency North'!H94</f>
        <v>42156</v>
      </c>
      <c r="I94" s="3">
        <f>'Agency North'!I94</f>
        <v>42186</v>
      </c>
      <c r="J94" s="3">
        <f>'Agency North'!J94</f>
        <v>42217</v>
      </c>
      <c r="K94" s="3">
        <f>'Agency North'!K94</f>
        <v>42248</v>
      </c>
      <c r="L94" s="3">
        <f>'Agency North'!L94</f>
        <v>42278</v>
      </c>
      <c r="M94" s="3">
        <f>'Agency North'!M94</f>
        <v>42309</v>
      </c>
      <c r="N94" s="3">
        <f>'Agency North'!N94</f>
        <v>42339</v>
      </c>
      <c r="O94" s="3">
        <f>'Agency North'!O94</f>
        <v>42370</v>
      </c>
      <c r="P94" s="3">
        <f>'Agency North'!P94</f>
        <v>42401</v>
      </c>
      <c r="Q94" s="3">
        <f>'Agency North'!Q94</f>
        <v>42430</v>
      </c>
      <c r="R94" s="3">
        <f>'Agency North'!R94</f>
        <v>42461</v>
      </c>
      <c r="S94" s="3">
        <f>'Agency North'!S94</f>
        <v>42491</v>
      </c>
      <c r="T94" s="3">
        <f>'Agency North'!T94</f>
        <v>42522</v>
      </c>
      <c r="U94" s="3">
        <f>'Agency North'!U94</f>
        <v>42552</v>
      </c>
      <c r="V94" s="3">
        <f>'Agency North'!V94</f>
        <v>42583</v>
      </c>
      <c r="W94" s="3">
        <f>'Agency North'!W94</f>
        <v>42614</v>
      </c>
      <c r="X94" s="3">
        <f>'Agency North'!X94</f>
        <v>42644</v>
      </c>
      <c r="Y94" s="3">
        <f>'Agency North'!Y94</f>
        <v>42675</v>
      </c>
      <c r="Z94" s="3">
        <f>'Agency North'!Z94</f>
        <v>42705</v>
      </c>
      <c r="AA94" s="29" t="str">
        <f>"YTD " &amp; B93 &amp;"/16"</f>
        <v>YTD 0/16</v>
      </c>
      <c r="AB94" s="29" t="s">
        <v>19</v>
      </c>
      <c r="AC94" s="29" t="s">
        <v>20</v>
      </c>
      <c r="AD94" s="29" t="s">
        <v>21</v>
      </c>
      <c r="AE94" s="29" t="s">
        <v>22</v>
      </c>
      <c r="AF94" s="26" t="str">
        <f>"YTD " &amp; B93 &amp;"/15"</f>
        <v>YTD 0/15</v>
      </c>
      <c r="AG94" s="26" t="s">
        <v>23</v>
      </c>
      <c r="AH94" s="26" t="s">
        <v>24</v>
      </c>
      <c r="AI94" s="26" t="s">
        <v>25</v>
      </c>
      <c r="AJ94" s="26" t="s">
        <v>26</v>
      </c>
      <c r="AK94" s="30" t="s">
        <v>27</v>
      </c>
      <c r="AL94" s="30" t="s">
        <v>29</v>
      </c>
      <c r="AM94" s="30" t="s">
        <v>30</v>
      </c>
      <c r="AN94" s="30" t="s">
        <v>31</v>
      </c>
      <c r="AO94" s="30" t="s">
        <v>32</v>
      </c>
      <c r="AP94" s="108">
        <v>42736</v>
      </c>
      <c r="AQ94" s="108">
        <v>42767</v>
      </c>
      <c r="AR94" s="108">
        <v>42795</v>
      </c>
      <c r="AS94" s="108">
        <v>42826</v>
      </c>
      <c r="AT94" s="108">
        <v>42856</v>
      </c>
      <c r="AU94" s="108">
        <v>42887</v>
      </c>
      <c r="AV94" s="108">
        <v>42917</v>
      </c>
      <c r="AW94" s="108">
        <v>42948</v>
      </c>
      <c r="AX94" s="108">
        <v>42979</v>
      </c>
      <c r="AY94" s="108">
        <v>43009</v>
      </c>
      <c r="AZ94" s="108">
        <v>43040</v>
      </c>
      <c r="BA94" s="108">
        <v>43070</v>
      </c>
      <c r="BB94" s="29" t="s">
        <v>123</v>
      </c>
      <c r="BC94" s="29" t="s">
        <v>124</v>
      </c>
      <c r="BD94" s="29" t="s">
        <v>125</v>
      </c>
      <c r="BE94" s="29" t="s">
        <v>126</v>
      </c>
      <c r="BF94" s="29" t="str">
        <f>$BF$3</f>
        <v>YTD 6/17</v>
      </c>
      <c r="BG94" s="121">
        <v>42736</v>
      </c>
      <c r="BH94" s="108">
        <v>42767</v>
      </c>
      <c r="BI94" s="108">
        <v>42795</v>
      </c>
      <c r="BJ94" s="108">
        <v>42826</v>
      </c>
      <c r="BK94" s="108">
        <v>42856</v>
      </c>
      <c r="BL94" s="108">
        <v>42887</v>
      </c>
      <c r="BM94" s="108">
        <v>42917</v>
      </c>
      <c r="BN94" s="108">
        <v>42948</v>
      </c>
      <c r="BO94" s="108">
        <v>42979</v>
      </c>
      <c r="BP94" s="108">
        <v>43009</v>
      </c>
      <c r="BQ94" s="108">
        <v>43040</v>
      </c>
      <c r="BR94" s="108">
        <v>43070</v>
      </c>
      <c r="BS94" s="29" t="s">
        <v>127</v>
      </c>
      <c r="BT94" s="29" t="s">
        <v>128</v>
      </c>
      <c r="BU94" s="29" t="s">
        <v>96</v>
      </c>
      <c r="BV94" s="29" t="s">
        <v>129</v>
      </c>
      <c r="BW94" s="112" t="s">
        <v>130</v>
      </c>
    </row>
    <row r="95" spans="1:75" x14ac:dyDescent="0.25">
      <c r="A95" s="20" t="str">
        <f>$B$94&amp;":"&amp;B95</f>
        <v>FYP:MDRT</v>
      </c>
      <c r="B95" t="s">
        <v>4</v>
      </c>
      <c r="C95" s="6">
        <f>[25]Sheet2!L14</f>
        <v>1440.596</v>
      </c>
      <c r="D95" s="6">
        <f>[25]Sheet2!M14</f>
        <v>1291.5409999999999</v>
      </c>
      <c r="E95" s="6">
        <f>[25]Sheet2!N14</f>
        <v>3040.5740000000001</v>
      </c>
      <c r="F95" s="6">
        <f>[25]Sheet2!O14</f>
        <v>4358.6565000000001</v>
      </c>
      <c r="G95" s="6">
        <f>[25]Sheet2!P14</f>
        <v>2820.348</v>
      </c>
      <c r="H95" s="6">
        <f>[25]Sheet2!Q14</f>
        <v>4225.6244999999999</v>
      </c>
      <c r="I95" s="6">
        <f>[25]Sheet2!R14</f>
        <v>4714.8649999999998</v>
      </c>
      <c r="J95" s="6">
        <f>[25]Sheet2!S14</f>
        <v>1944.702</v>
      </c>
      <c r="K95" s="6">
        <f>[25]Sheet2!T14</f>
        <v>5441.3665000000001</v>
      </c>
      <c r="L95" s="6">
        <f>[25]Sheet2!U14</f>
        <v>4096.3784999999898</v>
      </c>
      <c r="M95" s="6">
        <f>[25]Sheet2!V14</f>
        <v>3280.3159999999898</v>
      </c>
      <c r="N95" s="6">
        <f>[25]Sheet2!W14</f>
        <v>6666.8514999999898</v>
      </c>
      <c r="O95" s="6">
        <f>[25]Sheet2!X14</f>
        <v>1653.8979999999999</v>
      </c>
      <c r="P95" s="6">
        <f>[25]Sheet2!Y14</f>
        <v>1667.09599999997</v>
      </c>
      <c r="Q95" s="6">
        <f>[25]Sheet2!Z14</f>
        <v>3509.69399999999</v>
      </c>
      <c r="R95" s="6">
        <f>[25]Sheet2!AA14</f>
        <v>5176.6750000000002</v>
      </c>
      <c r="S95" s="6">
        <f>[25]Sheet2!AB14</f>
        <v>2603.1489999999999</v>
      </c>
      <c r="T95" s="6">
        <f>[25]Sheet2!AC14</f>
        <v>2731.1025</v>
      </c>
      <c r="U95" s="6">
        <v>2362.8980000000001</v>
      </c>
      <c r="V95">
        <v>2031.9994999999999</v>
      </c>
      <c r="W95">
        <v>2755.7489999999998</v>
      </c>
      <c r="X95" s="6">
        <f>[15]APE!K34</f>
        <v>2419.4389999999999</v>
      </c>
      <c r="Y95" s="6">
        <f>[24]APE!K34</f>
        <v>3168.6145000000001</v>
      </c>
      <c r="Z95" s="6">
        <f>[16]APE!K34</f>
        <v>5364.8720000000003</v>
      </c>
      <c r="AA95" s="22">
        <f>SUM(O95:INDEX(O95:Z95,$B$2))</f>
        <v>17341.61449999996</v>
      </c>
      <c r="AB95" s="22">
        <f>SUM(O95:Q95)</f>
        <v>6830.6879999999601</v>
      </c>
      <c r="AC95" s="22">
        <f>SUM(R95:T95)</f>
        <v>10510.926500000001</v>
      </c>
      <c r="AD95" s="22">
        <f>SUM(U95:W95)</f>
        <v>7150.6464999999998</v>
      </c>
      <c r="AE95" s="22">
        <f>SUM(X95:Z95)</f>
        <v>10952.925500000001</v>
      </c>
      <c r="AF95" s="33">
        <f>SUM(C95:INDEX(C95:N95,$B$2))</f>
        <v>17177.34</v>
      </c>
      <c r="AG95" s="6">
        <f>SUM(C95:E95)</f>
        <v>5772.7109999999993</v>
      </c>
      <c r="AH95" s="6">
        <f>SUM(F95:H95)</f>
        <v>11404.629000000001</v>
      </c>
      <c r="AI95" s="6">
        <f>SUM(I95:K95)</f>
        <v>12100.933499999999</v>
      </c>
      <c r="AJ95" s="6">
        <f>SUM(L95:N95)</f>
        <v>14043.545999999969</v>
      </c>
      <c r="AK95" s="31">
        <f>AA95/AF95-1</f>
        <v>9.5634423024728576E-3</v>
      </c>
      <c r="AL95" s="31">
        <f t="shared" ref="AL95:AL103" si="327">AB95/AG95-1</f>
        <v>0.18327212292456019</v>
      </c>
      <c r="AM95" s="31">
        <f t="shared" ref="AM95:AM103" si="328">AC95/AH95-1</f>
        <v>-7.8363136582522697E-2</v>
      </c>
      <c r="AN95" s="31">
        <f t="shared" ref="AN95:AN103" si="329">AD95/AI95-1</f>
        <v>-0.40908306784761683</v>
      </c>
      <c r="AO95" s="31">
        <f t="shared" ref="AO95:AO103" si="330">AE95/AJ95-1</f>
        <v>-0.22007408242903714</v>
      </c>
      <c r="AP95" s="22">
        <f>[17]APE!K34</f>
        <v>4045.5320000000002</v>
      </c>
      <c r="AQ95" s="22">
        <f>[18]APE!K35</f>
        <v>6912.7448000000104</v>
      </c>
      <c r="AR95" s="22">
        <f>[19]APE!K36</f>
        <v>8180.7</v>
      </c>
      <c r="AS95" s="22">
        <f>[20]APE!K36</f>
        <v>6663.7450000000199</v>
      </c>
      <c r="AT95" s="22">
        <f>[21]APE!K36</f>
        <v>6116.01</v>
      </c>
      <c r="AU95" s="22">
        <f>[22]APE!K36</f>
        <v>7612.45</v>
      </c>
      <c r="BB95" s="110">
        <f>SUM(AP95:INDEX(AP95:AR95,IF($B$2&lt;3,$B$2,3)))</f>
        <v>19138.976800000011</v>
      </c>
      <c r="BC95" s="110">
        <f>SUM(AS95:INDEX(AS95:AU95,IF(AND($B$2&gt;3,$B$2&lt;7),$B$2-3,0)))</f>
        <v>20392.20500000002</v>
      </c>
      <c r="BD95" s="110">
        <f>SUM(AV95:INDEX(AV95:AX95,IF(AND($B$2&gt;6,$B$2&lt;10),$B$2-6,0)))</f>
        <v>0</v>
      </c>
      <c r="BE95" s="110">
        <f>SUM(AY95:INDEX(AY95:BA95,IF($B$2&gt;9,$B$2-9,0)))</f>
        <v>0</v>
      </c>
      <c r="BF95" s="110">
        <f>SUM($AP95:INDEX(AP95:BA95,$B$2))</f>
        <v>39531.181800000028</v>
      </c>
      <c r="BG95" s="125">
        <f>AP95/O95</f>
        <v>2.4460589468032494</v>
      </c>
      <c r="BH95" s="111">
        <f t="shared" ref="BH95:BH103" si="331">AQ95/P95</f>
        <v>4.1465787213214682</v>
      </c>
      <c r="BI95" s="111">
        <f t="shared" ref="BI95:BI103" si="332">AR95/Q95</f>
        <v>2.3308869662141554</v>
      </c>
      <c r="BJ95" s="111">
        <f t="shared" ref="BJ95:BJ103" si="333">AS95/R95</f>
        <v>1.2872635427180612</v>
      </c>
      <c r="BK95" s="111">
        <f t="shared" ref="BK95:BK103" si="334">AT95/S95</f>
        <v>2.3494659737110708</v>
      </c>
      <c r="BL95" s="111">
        <f t="shared" ref="BL95:BL103" si="335">AU95/T95</f>
        <v>2.7873175759606239</v>
      </c>
      <c r="BM95" s="111">
        <f t="shared" ref="BM95:BM103" si="336">AV95/U95</f>
        <v>0</v>
      </c>
      <c r="BN95" s="111">
        <f t="shared" ref="BN95:BN103" si="337">AW95/V95</f>
        <v>0</v>
      </c>
      <c r="BO95" s="111">
        <f t="shared" ref="BO95:BO103" si="338">AX95/W95</f>
        <v>0</v>
      </c>
      <c r="BP95" s="111">
        <f t="shared" ref="BP95:BP103" si="339">AY95/X95</f>
        <v>0</v>
      </c>
      <c r="BQ95" s="111">
        <f t="shared" ref="BQ95:BQ103" si="340">AZ95/Y95</f>
        <v>0</v>
      </c>
      <c r="BR95" s="111">
        <f t="shared" ref="BR95:BR103" si="341">BA95/Z95</f>
        <v>0</v>
      </c>
      <c r="BS95" s="111">
        <f>BB95/SUM(O95:INDEX(O95:Q95,IF($B$2&lt;3,$B$2,3)))</f>
        <v>2.8019105542516543</v>
      </c>
      <c r="BT95" s="111">
        <f>BC95/SUM(R95:INDEX(R95:T95,$C$2))</f>
        <v>1.9400958611973946</v>
      </c>
      <c r="BU95" s="111">
        <f t="shared" ref="BU95:BU103" si="342">BD95/AD95</f>
        <v>0</v>
      </c>
      <c r="BV95" s="111">
        <f t="shared" ref="BV95:BV103" si="343">BE95/AE95</f>
        <v>0</v>
      </c>
      <c r="BW95" s="111">
        <f>BF95/AA95</f>
        <v>2.2795560240368693</v>
      </c>
    </row>
    <row r="96" spans="1:75" x14ac:dyDescent="0.25">
      <c r="A96" s="20" t="str">
        <f t="shared" ref="A96:A103" si="344">$B$94&amp;":"&amp;B96</f>
        <v>FYP:Rookie in month</v>
      </c>
      <c r="B96" t="s">
        <v>5</v>
      </c>
      <c r="C96" s="6">
        <f>[25]Sheet2!L15</f>
        <v>673.93899999999996</v>
      </c>
      <c r="D96" s="6">
        <f>[25]Sheet2!M15</f>
        <v>364.09500000000003</v>
      </c>
      <c r="E96" s="6">
        <f>[25]Sheet2!N15</f>
        <v>1448.1224999999999</v>
      </c>
      <c r="F96" s="6">
        <f>[25]Sheet2!O15</f>
        <v>2179.23</v>
      </c>
      <c r="G96" s="6">
        <f>[25]Sheet2!P15</f>
        <v>1297.961</v>
      </c>
      <c r="H96" s="6">
        <f>[25]Sheet2!Q15</f>
        <v>1867.5740000000001</v>
      </c>
      <c r="I96" s="6">
        <f>[25]Sheet2!R15</f>
        <v>1850.2329999999999</v>
      </c>
      <c r="J96" s="6">
        <f>[25]Sheet2!S15</f>
        <v>1309.444</v>
      </c>
      <c r="K96" s="6">
        <f>[25]Sheet2!T15</f>
        <v>1958.0989999999999</v>
      </c>
      <c r="L96" s="6">
        <f>[25]Sheet2!U15</f>
        <v>1505.48</v>
      </c>
      <c r="M96" s="6">
        <f>[25]Sheet2!V15</f>
        <v>2777.056</v>
      </c>
      <c r="N96" s="6">
        <f>[25]Sheet2!W15</f>
        <v>4905.2609999999904</v>
      </c>
      <c r="O96" s="6">
        <f>[25]Sheet2!X15</f>
        <v>294.68299999999999</v>
      </c>
      <c r="P96" s="6">
        <f>[25]Sheet2!Y15</f>
        <v>496.25200000000001</v>
      </c>
      <c r="Q96" s="6">
        <f>[25]Sheet2!Z15</f>
        <v>4135.1400000000003</v>
      </c>
      <c r="R96" s="6">
        <f>[25]Sheet2!AA15</f>
        <v>2110.4189999999999</v>
      </c>
      <c r="S96" s="6">
        <f>[25]Sheet2!AB15</f>
        <v>1590.0609999999999</v>
      </c>
      <c r="T96" s="6">
        <f>[25]Sheet2!AC15</f>
        <v>2736.3220000000001</v>
      </c>
      <c r="U96" s="6">
        <v>1654.76</v>
      </c>
      <c r="V96">
        <v>2114.7550000000001</v>
      </c>
      <c r="W96">
        <v>4087.4960000000101</v>
      </c>
      <c r="X96" s="6">
        <f>[15]APE!K35</f>
        <v>1853.681</v>
      </c>
      <c r="Y96" s="6">
        <f>[24]APE!K35</f>
        <v>3529.88</v>
      </c>
      <c r="Z96" s="6">
        <f>[16]APE!K35</f>
        <v>5017.8605000000098</v>
      </c>
      <c r="AA96" s="22">
        <f>SUM(O96:INDEX(O96:Z96,$B$2))</f>
        <v>11362.877</v>
      </c>
      <c r="AB96" s="22">
        <f t="shared" ref="AB96:AB101" si="345">SUM(O96:Q96)</f>
        <v>4926.0750000000007</v>
      </c>
      <c r="AC96" s="22">
        <f t="shared" ref="AC96:AC101" si="346">SUM(R96:T96)</f>
        <v>6436.8019999999997</v>
      </c>
      <c r="AD96" s="22">
        <f t="shared" ref="AD96:AD101" si="347">SUM(U96:W96)</f>
        <v>7857.0110000000104</v>
      </c>
      <c r="AE96" s="22">
        <f t="shared" ref="AE96:AE101" si="348">SUM(X96:Z96)</f>
        <v>10401.421500000009</v>
      </c>
      <c r="AF96" s="6">
        <f>SUM(C96                                                               : INDEX(C96:N96,$B$2))</f>
        <v>7830.9215000000004</v>
      </c>
      <c r="AG96" s="6">
        <f t="shared" ref="AG96:AG101" si="349">SUM(C96:E96)</f>
        <v>2486.1565000000001</v>
      </c>
      <c r="AH96" s="6">
        <f t="shared" ref="AH96:AH101" si="350">SUM(F96:H96)</f>
        <v>5344.7649999999994</v>
      </c>
      <c r="AI96" s="6">
        <f t="shared" ref="AI96:AI101" si="351">SUM(I96:K96)</f>
        <v>5117.7759999999998</v>
      </c>
      <c r="AJ96" s="6">
        <f t="shared" ref="AJ96:AJ101" si="352">SUM(L96:N96)</f>
        <v>9187.7969999999914</v>
      </c>
      <c r="AK96" s="31">
        <f t="shared" ref="AK96:AK103" si="353">AA96/AF96-1</f>
        <v>0.45102680444440679</v>
      </c>
      <c r="AL96" s="31">
        <f t="shared" si="327"/>
        <v>0.98140181440709817</v>
      </c>
      <c r="AM96" s="31">
        <f t="shared" si="328"/>
        <v>0.20431899250949304</v>
      </c>
      <c r="AN96" s="31">
        <f t="shared" si="329"/>
        <v>0.53523933052169737</v>
      </c>
      <c r="AO96" s="31">
        <f t="shared" si="330"/>
        <v>0.13209091363250836</v>
      </c>
      <c r="AP96" s="22">
        <f>[17]APE!K35</f>
        <v>1221.7750000000001</v>
      </c>
      <c r="AQ96" s="22">
        <f>[18]APE!K36</f>
        <v>2108.953</v>
      </c>
      <c r="AR96" s="22">
        <f>[19]APE!K37</f>
        <v>3886.32</v>
      </c>
      <c r="AS96" s="22">
        <f>[20]APE!K37</f>
        <v>3767.0279999999998</v>
      </c>
      <c r="AT96" s="22">
        <f>[21]APE!K37</f>
        <v>3178.47</v>
      </c>
      <c r="AU96" s="22">
        <f>[22]APE!K37</f>
        <v>4919.76</v>
      </c>
      <c r="BB96" s="110">
        <f>SUM(AP96:INDEX(AP96:AR96,IF($B$2&lt;3,$B$2,3)))</f>
        <v>7217.0480000000007</v>
      </c>
      <c r="BC96" s="110">
        <f>SUM(AS96:INDEX(AS96:AU96,IF(AND($B$2&gt;3,$B$2&lt;7),$B$2-3,0)))</f>
        <v>11865.258</v>
      </c>
      <c r="BD96" s="110">
        <f>SUM(AV96:INDEX(AV96:AX96,IF(AND($B$2&gt;6,$B$2&lt;10),$B$2-6,0)))</f>
        <v>0</v>
      </c>
      <c r="BE96" s="110">
        <f>SUM(AY96:INDEX(AY96:BA96,IF($B$2&gt;9,$B$2-9,0)))</f>
        <v>0</v>
      </c>
      <c r="BF96" s="110">
        <f>SUM($AP96:INDEX(AP96:BA96,$B$2))</f>
        <v>19082.306</v>
      </c>
      <c r="BG96" s="125">
        <f t="shared" ref="BG96:BG103" si="354">AP96/O96</f>
        <v>4.1460654330246403</v>
      </c>
      <c r="BH96" s="111">
        <f t="shared" si="331"/>
        <v>4.2497622175830019</v>
      </c>
      <c r="BI96" s="111">
        <f t="shared" si="332"/>
        <v>0.9398279139279444</v>
      </c>
      <c r="BJ96" s="111">
        <f t="shared" si="333"/>
        <v>1.7849668715075064</v>
      </c>
      <c r="BK96" s="111">
        <f t="shared" si="334"/>
        <v>1.9989610461485439</v>
      </c>
      <c r="BL96" s="111">
        <f t="shared" si="335"/>
        <v>1.797946294332319</v>
      </c>
      <c r="BM96" s="111">
        <f t="shared" si="336"/>
        <v>0</v>
      </c>
      <c r="BN96" s="111">
        <f t="shared" si="337"/>
        <v>0</v>
      </c>
      <c r="BO96" s="111">
        <f t="shared" si="338"/>
        <v>0</v>
      </c>
      <c r="BP96" s="111">
        <f t="shared" si="339"/>
        <v>0</v>
      </c>
      <c r="BQ96" s="111">
        <f t="shared" si="340"/>
        <v>0</v>
      </c>
      <c r="BR96" s="111">
        <f t="shared" si="341"/>
        <v>0</v>
      </c>
      <c r="BS96" s="111">
        <f>BB96/SUM(O96:INDEX(O96:Q96,IF($B$2&lt;3,$B$2,3)))</f>
        <v>1.4650706698537881</v>
      </c>
      <c r="BT96" s="111">
        <f>BC96/SUM(R96:INDEX(R96:T96,$C$2))</f>
        <v>1.8433467426837116</v>
      </c>
      <c r="BU96" s="111">
        <f t="shared" si="342"/>
        <v>0</v>
      </c>
      <c r="BV96" s="111">
        <f t="shared" si="343"/>
        <v>0</v>
      </c>
      <c r="BW96" s="111">
        <f t="shared" ref="BW96:BW103" si="355">BF96/AA96</f>
        <v>1.6793551492284919</v>
      </c>
    </row>
    <row r="97" spans="1:75" x14ac:dyDescent="0.25">
      <c r="A97" s="20" t="str">
        <f t="shared" si="344"/>
        <v>FYP:Rookie last month</v>
      </c>
      <c r="B97" t="s">
        <v>6</v>
      </c>
      <c r="C97" s="6">
        <f>[25]Sheet2!L16</f>
        <v>768.37599999999998</v>
      </c>
      <c r="D97" s="6">
        <f>[25]Sheet2!M16</f>
        <v>779.36099999999999</v>
      </c>
      <c r="E97" s="6">
        <f>[25]Sheet2!N16</f>
        <v>962.07500000000005</v>
      </c>
      <c r="F97" s="6">
        <f>[25]Sheet2!O16</f>
        <v>1836.865</v>
      </c>
      <c r="G97" s="6">
        <f>[25]Sheet2!P16</f>
        <v>1911.2365</v>
      </c>
      <c r="H97" s="6">
        <f>[25]Sheet2!Q16</f>
        <v>1852.546</v>
      </c>
      <c r="I97" s="6">
        <f>[25]Sheet2!R16</f>
        <v>1554.126</v>
      </c>
      <c r="J97" s="6">
        <f>[25]Sheet2!S16</f>
        <v>1076.2090000000001</v>
      </c>
      <c r="K97" s="6">
        <f>[25]Sheet2!T16</f>
        <v>1793.36</v>
      </c>
      <c r="L97" s="6">
        <f>[25]Sheet2!U16</f>
        <v>1712.3889999999999</v>
      </c>
      <c r="M97" s="6">
        <f>[25]Sheet2!V16</f>
        <v>1401.8465000000001</v>
      </c>
      <c r="N97" s="6">
        <f>[25]Sheet2!W16</f>
        <v>3614.35699999999</v>
      </c>
      <c r="O97" s="6">
        <f>[25]Sheet2!X16</f>
        <v>1439.615</v>
      </c>
      <c r="P97" s="6">
        <f>[25]Sheet2!Y16</f>
        <v>276.411</v>
      </c>
      <c r="Q97" s="6">
        <f>[25]Sheet2!Z16</f>
        <v>1082.136</v>
      </c>
      <c r="R97" s="6">
        <f>[25]Sheet2!AA16</f>
        <v>2276.2489999999998</v>
      </c>
      <c r="S97" s="6">
        <f>[25]Sheet2!AB16</f>
        <v>1889.4059999999999</v>
      </c>
      <c r="T97" s="6">
        <f>[25]Sheet2!AC16</f>
        <v>2043.105</v>
      </c>
      <c r="U97" s="6">
        <v>1796.61</v>
      </c>
      <c r="V97">
        <v>1060.914</v>
      </c>
      <c r="W97">
        <v>2152.5410000000002</v>
      </c>
      <c r="X97" s="6">
        <f>[15]APE!K36</f>
        <v>3740.8420000000001</v>
      </c>
      <c r="Y97" s="6">
        <f>[24]APE!K36</f>
        <v>4035.6750000000002</v>
      </c>
      <c r="Z97" s="6">
        <f>[16]APE!K36</f>
        <v>3013.951</v>
      </c>
      <c r="AA97" s="22">
        <f>SUM(O97:INDEX(O97:Z97,$B$2))</f>
        <v>9006.9220000000005</v>
      </c>
      <c r="AB97" s="22">
        <f t="shared" si="345"/>
        <v>2798.1620000000003</v>
      </c>
      <c r="AC97" s="22">
        <f t="shared" si="346"/>
        <v>6208.76</v>
      </c>
      <c r="AD97" s="22">
        <f t="shared" si="347"/>
        <v>5010.0650000000005</v>
      </c>
      <c r="AE97" s="22">
        <f t="shared" si="348"/>
        <v>10790.468000000001</v>
      </c>
      <c r="AF97" s="6">
        <f>SUM(C97                                                               : INDEX(C97:N97,$B$2))</f>
        <v>8110.4594999999999</v>
      </c>
      <c r="AG97" s="6">
        <f t="shared" si="349"/>
        <v>2509.8119999999999</v>
      </c>
      <c r="AH97" s="6">
        <f t="shared" si="350"/>
        <v>5600.6475</v>
      </c>
      <c r="AI97" s="6">
        <f t="shared" si="351"/>
        <v>4423.6949999999997</v>
      </c>
      <c r="AJ97" s="6">
        <f t="shared" si="352"/>
        <v>6728.5924999999897</v>
      </c>
      <c r="AK97" s="31">
        <f t="shared" si="353"/>
        <v>0.11053165360113071</v>
      </c>
      <c r="AL97" s="31">
        <f t="shared" si="327"/>
        <v>0.1148890833257632</v>
      </c>
      <c r="AM97" s="31">
        <f t="shared" si="328"/>
        <v>0.10857896341449802</v>
      </c>
      <c r="AN97" s="31">
        <f t="shared" si="329"/>
        <v>0.13255208598241985</v>
      </c>
      <c r="AO97" s="31">
        <f t="shared" si="330"/>
        <v>0.60367387384508975</v>
      </c>
      <c r="AP97" s="22">
        <f>[17]APE!K36</f>
        <v>1370.3530000000001</v>
      </c>
      <c r="AQ97" s="22">
        <f>[18]APE!K37</f>
        <v>1004.44</v>
      </c>
      <c r="AR97" s="22">
        <f>[19]APE!K38</f>
        <v>3189.04</v>
      </c>
      <c r="AS97" s="22">
        <f>[20]APE!K38</f>
        <v>2173.6979999999999</v>
      </c>
      <c r="AT97" s="22">
        <f>[21]APE!K38</f>
        <v>3137.58</v>
      </c>
      <c r="AU97" s="22">
        <f>[22]APE!K38</f>
        <v>2115.9899999999998</v>
      </c>
      <c r="BB97" s="110">
        <f>SUM(AP97:INDEX(AP97:AR97,IF($B$2&lt;3,$B$2,3)))</f>
        <v>5563.8330000000005</v>
      </c>
      <c r="BC97" s="110">
        <f>SUM(AS97:INDEX(AS97:AU97,IF(AND($B$2&gt;3,$B$2&lt;7),$B$2-3,0)))</f>
        <v>7427.268</v>
      </c>
      <c r="BD97" s="110">
        <f>SUM(AV97:INDEX(AV97:AX97,IF(AND($B$2&gt;6,$B$2&lt;10),$B$2-6,0)))</f>
        <v>0</v>
      </c>
      <c r="BE97" s="110">
        <f>SUM(AY97:INDEX(AY97:BA97,IF($B$2&gt;9,$B$2-9,0)))</f>
        <v>0</v>
      </c>
      <c r="BF97" s="110">
        <f>SUM($AP97:INDEX(AP97:BA97,$B$2))</f>
        <v>12991.101000000001</v>
      </c>
      <c r="BG97" s="125">
        <f t="shared" si="354"/>
        <v>0.95188852575167671</v>
      </c>
      <c r="BH97" s="111">
        <f t="shared" si="331"/>
        <v>3.6338640647441673</v>
      </c>
      <c r="BI97" s="111">
        <f t="shared" si="332"/>
        <v>2.9469863307384654</v>
      </c>
      <c r="BJ97" s="111">
        <f t="shared" si="333"/>
        <v>0.95494737175063016</v>
      </c>
      <c r="BK97" s="111">
        <f t="shared" si="334"/>
        <v>1.6606171463412311</v>
      </c>
      <c r="BL97" s="111">
        <f t="shared" si="335"/>
        <v>1.0356736437921692</v>
      </c>
      <c r="BM97" s="111">
        <f t="shared" si="336"/>
        <v>0</v>
      </c>
      <c r="BN97" s="111">
        <f t="shared" si="337"/>
        <v>0</v>
      </c>
      <c r="BO97" s="111">
        <f t="shared" si="338"/>
        <v>0</v>
      </c>
      <c r="BP97" s="111">
        <f t="shared" si="339"/>
        <v>0</v>
      </c>
      <c r="BQ97" s="111">
        <f t="shared" si="340"/>
        <v>0</v>
      </c>
      <c r="BR97" s="111">
        <f t="shared" si="341"/>
        <v>0</v>
      </c>
      <c r="BS97" s="111">
        <f>BB97/SUM(O97:INDEX(O97:Q97,IF($B$2&lt;3,$B$2,3)))</f>
        <v>1.9883884492749169</v>
      </c>
      <c r="BT97" s="111">
        <f>BC97/SUM(R97:INDEX(R97:T97,$C$2))</f>
        <v>1.1962562572880897</v>
      </c>
      <c r="BU97" s="111">
        <f t="shared" si="342"/>
        <v>0</v>
      </c>
      <c r="BV97" s="111">
        <f t="shared" si="343"/>
        <v>0</v>
      </c>
      <c r="BW97" s="111">
        <f t="shared" si="355"/>
        <v>1.4423463420689109</v>
      </c>
    </row>
    <row r="98" spans="1:75" x14ac:dyDescent="0.25">
      <c r="A98" s="20" t="str">
        <f t="shared" si="344"/>
        <v>FYP:2-3 months</v>
      </c>
      <c r="B98" t="s">
        <v>7</v>
      </c>
      <c r="C98" s="6">
        <f>[25]Sheet2!L17</f>
        <v>896.06</v>
      </c>
      <c r="D98" s="6">
        <f>[25]Sheet2!M17</f>
        <v>1071.425</v>
      </c>
      <c r="E98" s="6">
        <f>[25]Sheet2!N17</f>
        <v>2173.259</v>
      </c>
      <c r="F98" s="6">
        <f>[25]Sheet2!O17</f>
        <v>1138.549</v>
      </c>
      <c r="G98" s="6">
        <f>[25]Sheet2!P17</f>
        <v>1461.548</v>
      </c>
      <c r="H98" s="6">
        <f>[25]Sheet2!Q17</f>
        <v>3259.0634999999902</v>
      </c>
      <c r="I98" s="6">
        <f>[25]Sheet2!R17</f>
        <v>2361.9650000000001</v>
      </c>
      <c r="J98" s="6">
        <f>[25]Sheet2!S17</f>
        <v>1247.9849999999999</v>
      </c>
      <c r="K98" s="6">
        <f>[25]Sheet2!T17</f>
        <v>2085.6970000000001</v>
      </c>
      <c r="L98" s="6">
        <f>[25]Sheet2!U17</f>
        <v>2098.9899999999998</v>
      </c>
      <c r="M98" s="6">
        <f>[25]Sheet2!V17</f>
        <v>3080.4430000000002</v>
      </c>
      <c r="N98" s="6">
        <f>[25]Sheet2!W17</f>
        <v>3424.1444999999999</v>
      </c>
      <c r="O98" s="6">
        <f>[25]Sheet2!X17</f>
        <v>948.02300000000105</v>
      </c>
      <c r="P98" s="6">
        <f>[25]Sheet2!Y17</f>
        <v>1688.5260000000001</v>
      </c>
      <c r="Q98" s="6">
        <f>[25]Sheet2!Z17</f>
        <v>2155.5830000000001</v>
      </c>
      <c r="R98" s="6">
        <f>[25]Sheet2!AA17</f>
        <v>844.80100000000004</v>
      </c>
      <c r="S98" s="6">
        <f>[25]Sheet2!AB17</f>
        <v>2513.6585</v>
      </c>
      <c r="T98" s="6">
        <f>[25]Sheet2!AC17</f>
        <v>3229.1574999999998</v>
      </c>
      <c r="U98" s="6">
        <v>2772.2350000000001</v>
      </c>
      <c r="V98">
        <v>2069.817</v>
      </c>
      <c r="W98">
        <v>1796.0920000000001</v>
      </c>
      <c r="X98" s="6">
        <f>[15]APE!K37</f>
        <v>1288.1099999999999</v>
      </c>
      <c r="Y98" s="6">
        <f>[24]APE!K37</f>
        <v>7188.4295000000102</v>
      </c>
      <c r="Z98" s="6">
        <f>[16]APE!K37</f>
        <v>15138.454</v>
      </c>
      <c r="AA98" s="22">
        <f>SUM(O98:INDEX(O98:Z98,$B$2))</f>
        <v>11379.749000000002</v>
      </c>
      <c r="AB98" s="22">
        <f t="shared" si="345"/>
        <v>4792.1320000000014</v>
      </c>
      <c r="AC98" s="22">
        <f t="shared" si="346"/>
        <v>6587.6170000000002</v>
      </c>
      <c r="AD98" s="22">
        <f t="shared" si="347"/>
        <v>6638.1440000000002</v>
      </c>
      <c r="AE98" s="22">
        <f t="shared" si="348"/>
        <v>23614.993500000011</v>
      </c>
      <c r="AF98" s="6">
        <f>SUM(C98                                                               : INDEX(C98:N98,$B$2))</f>
        <v>9999.9044999999896</v>
      </c>
      <c r="AG98" s="6">
        <f t="shared" si="349"/>
        <v>4140.7439999999997</v>
      </c>
      <c r="AH98" s="6">
        <f t="shared" si="350"/>
        <v>5859.16049999999</v>
      </c>
      <c r="AI98" s="6">
        <f t="shared" si="351"/>
        <v>5695.6469999999999</v>
      </c>
      <c r="AJ98" s="6">
        <f t="shared" si="352"/>
        <v>8603.5774999999994</v>
      </c>
      <c r="AK98" s="31">
        <f t="shared" si="353"/>
        <v>0.13798576776408344</v>
      </c>
      <c r="AL98" s="31">
        <f t="shared" si="327"/>
        <v>0.15731182608729299</v>
      </c>
      <c r="AM98" s="31">
        <f t="shared" si="328"/>
        <v>0.12432779405855343</v>
      </c>
      <c r="AN98" s="31">
        <f t="shared" si="329"/>
        <v>0.16547672283763371</v>
      </c>
      <c r="AO98" s="31">
        <f t="shared" si="330"/>
        <v>1.744787676986697</v>
      </c>
      <c r="AP98" s="22">
        <f>[17]APE!K37</f>
        <v>2823.7734999999998</v>
      </c>
      <c r="AQ98" s="22">
        <f>[18]APE!K38</f>
        <v>4470.6319999999996</v>
      </c>
      <c r="AR98" s="22">
        <f>[19]APE!K39</f>
        <v>2328.29</v>
      </c>
      <c r="AS98" s="22">
        <f>[20]APE!K39</f>
        <v>2233.645</v>
      </c>
      <c r="AT98" s="22">
        <f>[21]APE!K39</f>
        <v>3743.62</v>
      </c>
      <c r="AU98" s="22">
        <f>[22]APE!K39</f>
        <v>4129.46</v>
      </c>
      <c r="BB98" s="110">
        <f>SUM(AP98:INDEX(AP98:AR98,IF($B$2&lt;3,$B$2,3)))</f>
        <v>9622.695499999998</v>
      </c>
      <c r="BC98" s="110">
        <f>SUM(AS98:INDEX(AS98:AU98,IF(AND($B$2&gt;3,$B$2&lt;7),$B$2-3,0)))</f>
        <v>10106.724999999999</v>
      </c>
      <c r="BD98" s="110">
        <f>SUM(AV98:INDEX(AV98:AX98,IF(AND($B$2&gt;6,$B$2&lt;10),$B$2-6,0)))</f>
        <v>0</v>
      </c>
      <c r="BE98" s="110">
        <f>SUM(AY98:INDEX(AY98:BA98,IF($B$2&gt;9,$B$2-9,0)))</f>
        <v>0</v>
      </c>
      <c r="BF98" s="110">
        <f>SUM($AP98:INDEX(AP98:BA98,$B$2))</f>
        <v>19729.420499999997</v>
      </c>
      <c r="BG98" s="125">
        <f t="shared" si="354"/>
        <v>2.9785917641238626</v>
      </c>
      <c r="BH98" s="111">
        <f t="shared" si="331"/>
        <v>2.6476536339979364</v>
      </c>
      <c r="BI98" s="111">
        <f t="shared" si="332"/>
        <v>1.0801207840291929</v>
      </c>
      <c r="BJ98" s="111">
        <f t="shared" si="333"/>
        <v>2.6439895312623918</v>
      </c>
      <c r="BK98" s="111">
        <f t="shared" si="334"/>
        <v>1.4893112966618178</v>
      </c>
      <c r="BL98" s="111">
        <f t="shared" si="335"/>
        <v>1.278804146282738</v>
      </c>
      <c r="BM98" s="111">
        <f t="shared" si="336"/>
        <v>0</v>
      </c>
      <c r="BN98" s="111">
        <f t="shared" si="337"/>
        <v>0</v>
      </c>
      <c r="BO98" s="111">
        <f t="shared" si="338"/>
        <v>0</v>
      </c>
      <c r="BP98" s="111">
        <f t="shared" si="339"/>
        <v>0</v>
      </c>
      <c r="BQ98" s="111">
        <f t="shared" si="340"/>
        <v>0</v>
      </c>
      <c r="BR98" s="111">
        <f t="shared" si="341"/>
        <v>0</v>
      </c>
      <c r="BS98" s="111">
        <f>BB98/SUM(O98:INDEX(O98:Q98,IF($B$2&lt;3,$B$2,3)))</f>
        <v>2.0080197081382556</v>
      </c>
      <c r="BT98" s="111">
        <f>BC98/SUM(R98:INDEX(R98:T98,$C$2))</f>
        <v>1.5342004551873611</v>
      </c>
      <c r="BU98" s="111">
        <f t="shared" si="342"/>
        <v>0</v>
      </c>
      <c r="BV98" s="111">
        <f t="shared" si="343"/>
        <v>0</v>
      </c>
      <c r="BW98" s="111">
        <f t="shared" si="355"/>
        <v>1.7337307263982706</v>
      </c>
    </row>
    <row r="99" spans="1:75" x14ac:dyDescent="0.25">
      <c r="A99" s="20" t="str">
        <f t="shared" si="344"/>
        <v>FYP:4 - 6 mths</v>
      </c>
      <c r="B99" t="s">
        <v>8</v>
      </c>
      <c r="C99" s="6">
        <f>[25]Sheet2!L18</f>
        <v>297.05900000000003</v>
      </c>
      <c r="D99" s="6">
        <f>[25]Sheet2!M18</f>
        <v>698.52700000000004</v>
      </c>
      <c r="E99" s="6">
        <f>[25]Sheet2!N18</f>
        <v>1590.6669999999999</v>
      </c>
      <c r="F99" s="6">
        <f>[25]Sheet2!O18</f>
        <v>1525.4765</v>
      </c>
      <c r="G99" s="6">
        <f>[25]Sheet2!P18</f>
        <v>1658.8119999999999</v>
      </c>
      <c r="H99" s="6">
        <f>[25]Sheet2!Q18</f>
        <v>1483.665</v>
      </c>
      <c r="I99" s="6">
        <f>[25]Sheet2!R18</f>
        <v>2137.2350000000001</v>
      </c>
      <c r="J99" s="6">
        <f>[25]Sheet2!S18</f>
        <v>1885.086</v>
      </c>
      <c r="K99" s="6">
        <f>[25]Sheet2!T18</f>
        <v>2516.4115000000002</v>
      </c>
      <c r="L99" s="6">
        <f>[25]Sheet2!U18</f>
        <v>2261.4059999999999</v>
      </c>
      <c r="M99" s="6">
        <f>[25]Sheet2!V18</f>
        <v>2729.8090000000002</v>
      </c>
      <c r="N99" s="6">
        <f>[25]Sheet2!W18</f>
        <v>4888.1260000000002</v>
      </c>
      <c r="O99" s="6">
        <f>[25]Sheet2!X18</f>
        <v>596.21500000000003</v>
      </c>
      <c r="P99" s="6">
        <f>[25]Sheet2!Y18</f>
        <v>576.58249999999998</v>
      </c>
      <c r="Q99" s="6">
        <f>[25]Sheet2!Z18</f>
        <v>2242.6680000000001</v>
      </c>
      <c r="R99" s="6">
        <f>[25]Sheet2!AA18</f>
        <v>4236.6719999999996</v>
      </c>
      <c r="S99" s="6">
        <f>[25]Sheet2!AB18</f>
        <v>1373.7104999999999</v>
      </c>
      <c r="T99" s="6">
        <f>[25]Sheet2!AC18</f>
        <v>1350.452</v>
      </c>
      <c r="U99" s="6">
        <v>1483.2974999999999</v>
      </c>
      <c r="V99">
        <v>2428.3919999999998</v>
      </c>
      <c r="W99">
        <v>3900.6590000000001</v>
      </c>
      <c r="X99" s="6">
        <f>[15]APE!K38</f>
        <v>3858.0965000000001</v>
      </c>
      <c r="Y99" s="6">
        <f>[24]APE!K38</f>
        <v>1922.1234999999999</v>
      </c>
      <c r="Z99" s="6">
        <f>[16]APE!K38</f>
        <v>2530.0524999999998</v>
      </c>
      <c r="AA99" s="22">
        <f>SUM(O99:INDEX(O99:Z99,$B$2))</f>
        <v>10376.299999999999</v>
      </c>
      <c r="AB99" s="22">
        <f t="shared" si="345"/>
        <v>3415.4655000000002</v>
      </c>
      <c r="AC99" s="22">
        <f t="shared" si="346"/>
        <v>6960.8344999999999</v>
      </c>
      <c r="AD99" s="22">
        <f t="shared" si="347"/>
        <v>7812.3485000000001</v>
      </c>
      <c r="AE99" s="22">
        <f t="shared" si="348"/>
        <v>8310.2724999999991</v>
      </c>
      <c r="AF99" s="6">
        <f>SUM(C99                                                               : INDEX(C99:N99,$B$2))</f>
        <v>7254.2064999999993</v>
      </c>
      <c r="AG99" s="6">
        <f t="shared" si="349"/>
        <v>2586.2529999999997</v>
      </c>
      <c r="AH99" s="6">
        <f t="shared" si="350"/>
        <v>4667.9534999999996</v>
      </c>
      <c r="AI99" s="6">
        <f t="shared" si="351"/>
        <v>6538.7325000000001</v>
      </c>
      <c r="AJ99" s="6">
        <f t="shared" si="352"/>
        <v>9879.3410000000003</v>
      </c>
      <c r="AK99" s="31">
        <f t="shared" si="353"/>
        <v>0.43038387451473858</v>
      </c>
      <c r="AL99" s="31">
        <f t="shared" si="327"/>
        <v>0.32062311769188878</v>
      </c>
      <c r="AM99" s="31">
        <f t="shared" si="328"/>
        <v>0.49119619550623206</v>
      </c>
      <c r="AN99" s="31">
        <f t="shared" si="329"/>
        <v>0.19478025748874117</v>
      </c>
      <c r="AO99" s="31">
        <f t="shared" si="330"/>
        <v>-0.15882319478596818</v>
      </c>
      <c r="AP99" s="22">
        <f>[17]APE!K38</f>
        <v>1309.0219999999999</v>
      </c>
      <c r="AQ99" s="22">
        <f>[18]APE!K39</f>
        <v>3900.0279999999998</v>
      </c>
      <c r="AR99" s="22">
        <f>[19]APE!K40</f>
        <v>5236.03</v>
      </c>
      <c r="AS99" s="22">
        <f>[20]APE!K40</f>
        <v>3909.8105</v>
      </c>
      <c r="AT99" s="22">
        <f>[21]APE!K40</f>
        <v>2226.09</v>
      </c>
      <c r="AU99" s="22">
        <f>[22]APE!K40</f>
        <v>4375.99</v>
      </c>
      <c r="BB99" s="110">
        <f>SUM(AP99:INDEX(AP99:AR99,IF($B$2&lt;3,$B$2,3)))</f>
        <v>10445.079999999998</v>
      </c>
      <c r="BC99" s="110">
        <f>SUM(AS99:INDEX(AS99:AU99,IF(AND($B$2&gt;3,$B$2&lt;7),$B$2-3,0)))</f>
        <v>10511.8905</v>
      </c>
      <c r="BD99" s="110">
        <f>SUM(AV99:INDEX(AV99:AX99,IF(AND($B$2&gt;6,$B$2&lt;10),$B$2-6,0)))</f>
        <v>0</v>
      </c>
      <c r="BE99" s="110">
        <f>SUM(AY99:INDEX(AY99:BA99,IF($B$2&gt;9,$B$2-9,0)))</f>
        <v>0</v>
      </c>
      <c r="BF99" s="110">
        <f>SUM($AP99:INDEX(AP99:BA99,$B$2))</f>
        <v>20956.970499999996</v>
      </c>
      <c r="BG99" s="125">
        <f t="shared" si="354"/>
        <v>2.1955536174031178</v>
      </c>
      <c r="BH99" s="111">
        <f t="shared" si="331"/>
        <v>6.7640415725416574</v>
      </c>
      <c r="BI99" s="111">
        <f t="shared" si="332"/>
        <v>2.3347325596120334</v>
      </c>
      <c r="BJ99" s="111">
        <f t="shared" si="333"/>
        <v>0.92284946769539877</v>
      </c>
      <c r="BK99" s="111">
        <f t="shared" si="334"/>
        <v>1.6204942744486559</v>
      </c>
      <c r="BL99" s="111">
        <f t="shared" si="335"/>
        <v>3.2403891437829704</v>
      </c>
      <c r="BM99" s="111">
        <f t="shared" si="336"/>
        <v>0</v>
      </c>
      <c r="BN99" s="111">
        <f t="shared" si="337"/>
        <v>0</v>
      </c>
      <c r="BO99" s="111">
        <f t="shared" si="338"/>
        <v>0</v>
      </c>
      <c r="BP99" s="111">
        <f t="shared" si="339"/>
        <v>0</v>
      </c>
      <c r="BQ99" s="111">
        <f t="shared" si="340"/>
        <v>0</v>
      </c>
      <c r="BR99" s="111">
        <f t="shared" si="341"/>
        <v>0</v>
      </c>
      <c r="BS99" s="111">
        <f>BB99/SUM(O99:INDEX(O99:Q99,IF($B$2&lt;3,$B$2,3)))</f>
        <v>3.0581717191990365</v>
      </c>
      <c r="BT99" s="111">
        <f>BC99/SUM(R99:INDEX(R99:T99,$C$2))</f>
        <v>1.5101480289468165</v>
      </c>
      <c r="BU99" s="111">
        <f t="shared" si="342"/>
        <v>0</v>
      </c>
      <c r="BV99" s="111">
        <f t="shared" si="343"/>
        <v>0</v>
      </c>
      <c r="BW99" s="111">
        <f t="shared" si="355"/>
        <v>2.0196958935265941</v>
      </c>
    </row>
    <row r="100" spans="1:75" x14ac:dyDescent="0.25">
      <c r="A100" s="20" t="str">
        <f t="shared" si="344"/>
        <v>FYP:7-12mth</v>
      </c>
      <c r="B100" t="s">
        <v>1</v>
      </c>
      <c r="C100" s="6">
        <f>[25]Sheet2!L19</f>
        <v>563.48</v>
      </c>
      <c r="D100" s="6">
        <f>[25]Sheet2!M19</f>
        <v>579.75400000000002</v>
      </c>
      <c r="E100" s="6">
        <f>[25]Sheet2!N19</f>
        <v>685.16549999999995</v>
      </c>
      <c r="F100" s="6">
        <f>[25]Sheet2!O19</f>
        <v>1602.683</v>
      </c>
      <c r="G100" s="6">
        <f>[25]Sheet2!P19</f>
        <v>1475.279</v>
      </c>
      <c r="H100" s="6">
        <f>[25]Sheet2!Q19</f>
        <v>4496.3365000000003</v>
      </c>
      <c r="I100" s="6">
        <f>[25]Sheet2!R19</f>
        <v>2947.6419999999998</v>
      </c>
      <c r="J100" s="6">
        <f>[25]Sheet2!S19</f>
        <v>1568.0650000000001</v>
      </c>
      <c r="K100" s="6">
        <f>[25]Sheet2!T19</f>
        <v>3744.0770000000002</v>
      </c>
      <c r="L100" s="6">
        <f>[25]Sheet2!U19</f>
        <v>3059.5985000000001</v>
      </c>
      <c r="M100" s="6">
        <f>[25]Sheet2!V19</f>
        <v>5223.0770000000202</v>
      </c>
      <c r="N100" s="6">
        <f>[25]Sheet2!W19</f>
        <v>6057.8635000000104</v>
      </c>
      <c r="O100" s="6">
        <f>[25]Sheet2!X19</f>
        <v>1034.376</v>
      </c>
      <c r="P100" s="6">
        <f>[25]Sheet2!Y19</f>
        <v>875.29</v>
      </c>
      <c r="Q100" s="6">
        <f>[25]Sheet2!Z19</f>
        <v>2399.6129999999998</v>
      </c>
      <c r="R100" s="6">
        <f>[25]Sheet2!AA19</f>
        <v>1740.2139999999999</v>
      </c>
      <c r="S100" s="6">
        <f>[25]Sheet2!AB19</f>
        <v>1865.1559999999999</v>
      </c>
      <c r="T100" s="6">
        <f>[25]Sheet2!AC19</f>
        <v>2684.0005000000001</v>
      </c>
      <c r="U100" s="6">
        <v>2316.1725000000001</v>
      </c>
      <c r="V100">
        <v>2349.8775000000001</v>
      </c>
      <c r="W100">
        <v>2910.386</v>
      </c>
      <c r="X100" s="6">
        <f>[15]APE!K39</f>
        <v>2585.4229999999998</v>
      </c>
      <c r="Y100" s="6">
        <f>[24]APE!K39</f>
        <v>4923.0280000000103</v>
      </c>
      <c r="Z100" s="6">
        <f>[16]APE!K39</f>
        <v>7223.4210000000103</v>
      </c>
      <c r="AA100" s="22">
        <f>SUM(O100:INDEX(O100:Z100,$B$2))</f>
        <v>10598.6495</v>
      </c>
      <c r="AB100" s="22">
        <f t="shared" si="345"/>
        <v>4309.2789999999995</v>
      </c>
      <c r="AC100" s="22">
        <f t="shared" si="346"/>
        <v>6289.3705</v>
      </c>
      <c r="AD100" s="22">
        <f t="shared" si="347"/>
        <v>7576.4359999999997</v>
      </c>
      <c r="AE100" s="22">
        <f t="shared" si="348"/>
        <v>14731.872000000021</v>
      </c>
      <c r="AF100" s="6">
        <f>SUM(C100                                                               : INDEX(C100:N100,$B$2))</f>
        <v>9402.6980000000003</v>
      </c>
      <c r="AG100" s="6">
        <f t="shared" si="349"/>
        <v>1828.3995</v>
      </c>
      <c r="AH100" s="6">
        <f t="shared" si="350"/>
        <v>7574.2985000000008</v>
      </c>
      <c r="AI100" s="6">
        <f t="shared" si="351"/>
        <v>8259.7839999999997</v>
      </c>
      <c r="AJ100" s="6">
        <f t="shared" si="352"/>
        <v>14340.53900000003</v>
      </c>
      <c r="AK100" s="31">
        <f t="shared" si="353"/>
        <v>0.1271923760605731</v>
      </c>
      <c r="AL100" s="31">
        <f t="shared" si="327"/>
        <v>1.3568585530678603</v>
      </c>
      <c r="AM100" s="31">
        <f t="shared" si="328"/>
        <v>-0.1696431689350506</v>
      </c>
      <c r="AN100" s="31">
        <f t="shared" si="329"/>
        <v>-8.2731945532716122E-2</v>
      </c>
      <c r="AO100" s="31">
        <f t="shared" si="330"/>
        <v>2.7288583783356524E-2</v>
      </c>
      <c r="AP100" s="22">
        <f>[17]APE!K39</f>
        <v>692.01399999999899</v>
      </c>
      <c r="AQ100" s="22">
        <f>[18]APE!K40</f>
        <v>711.98749999999995</v>
      </c>
      <c r="AR100" s="22">
        <f>[19]APE!K41</f>
        <v>1303.98</v>
      </c>
      <c r="AS100" s="22">
        <f>[20]APE!K41</f>
        <v>2672.5055000000002</v>
      </c>
      <c r="AT100" s="22">
        <f>[21]APE!K41</f>
        <v>9905.15</v>
      </c>
      <c r="AU100" s="22">
        <f>[22]APE!K41</f>
        <v>5173.57</v>
      </c>
      <c r="BB100" s="110">
        <f>SUM(AP100:INDEX(AP100:AR100,IF($B$2&lt;3,$B$2,3)))</f>
        <v>2707.981499999999</v>
      </c>
      <c r="BC100" s="110">
        <f>SUM(AS100:INDEX(AS100:AU100,IF(AND($B$2&gt;3,$B$2&lt;7),$B$2-3,0)))</f>
        <v>17751.2255</v>
      </c>
      <c r="BD100" s="110">
        <f>SUM(AV100:INDEX(AV100:AX100,IF(AND($B$2&gt;6,$B$2&lt;10),$B$2-6,0)))</f>
        <v>0</v>
      </c>
      <c r="BE100" s="110">
        <f>SUM(AY100:INDEX(AY100:BA100,IF($B$2&gt;9,$B$2-9,0)))</f>
        <v>0</v>
      </c>
      <c r="BF100" s="110">
        <f>SUM($AP100:INDEX(AP100:BA100,$B$2))</f>
        <v>20459.206999999999</v>
      </c>
      <c r="BG100" s="125">
        <f t="shared" si="354"/>
        <v>0.66901590910848574</v>
      </c>
      <c r="BH100" s="111">
        <f t="shared" si="331"/>
        <v>0.81343040592260851</v>
      </c>
      <c r="BI100" s="111">
        <f t="shared" si="332"/>
        <v>0.54341262528582734</v>
      </c>
      <c r="BJ100" s="111">
        <f t="shared" si="333"/>
        <v>1.5357338235412428</v>
      </c>
      <c r="BK100" s="111">
        <f t="shared" si="334"/>
        <v>5.3106281726568714</v>
      </c>
      <c r="BL100" s="111">
        <f t="shared" si="335"/>
        <v>1.9275592534353103</v>
      </c>
      <c r="BM100" s="111">
        <f t="shared" si="336"/>
        <v>0</v>
      </c>
      <c r="BN100" s="111">
        <f t="shared" si="337"/>
        <v>0</v>
      </c>
      <c r="BO100" s="111">
        <f t="shared" si="338"/>
        <v>0</v>
      </c>
      <c r="BP100" s="111">
        <f t="shared" si="339"/>
        <v>0</v>
      </c>
      <c r="BQ100" s="111">
        <f t="shared" si="340"/>
        <v>0</v>
      </c>
      <c r="BR100" s="111">
        <f t="shared" si="341"/>
        <v>0</v>
      </c>
      <c r="BS100" s="111">
        <f>BB100/SUM(O100:INDEX(O100:Q100,IF($B$2&lt;3,$B$2,3)))</f>
        <v>0.62840709547931317</v>
      </c>
      <c r="BT100" s="111">
        <f>BC100/SUM(R100:INDEX(R100:T100,$C$2))</f>
        <v>2.8224168857598708</v>
      </c>
      <c r="BU100" s="111">
        <f t="shared" si="342"/>
        <v>0</v>
      </c>
      <c r="BV100" s="111">
        <f t="shared" si="343"/>
        <v>0</v>
      </c>
      <c r="BW100" s="111">
        <f t="shared" si="355"/>
        <v>1.9303598066904655</v>
      </c>
    </row>
    <row r="101" spans="1:75" x14ac:dyDescent="0.25">
      <c r="A101" s="20" t="str">
        <f t="shared" si="344"/>
        <v>FYP:13+mth</v>
      </c>
      <c r="B101" t="s">
        <v>2</v>
      </c>
      <c r="C101" s="6">
        <f>[25]Sheet2!L20</f>
        <v>339.77199999999999</v>
      </c>
      <c r="D101" s="6">
        <f>[25]Sheet2!M20</f>
        <v>238.262</v>
      </c>
      <c r="E101" s="6">
        <f>[25]Sheet2!N20</f>
        <v>601.72</v>
      </c>
      <c r="F101" s="6">
        <f>[25]Sheet2!O20</f>
        <v>349.46699999999998</v>
      </c>
      <c r="G101" s="6">
        <f>[25]Sheet2!P20</f>
        <v>464.79050000000001</v>
      </c>
      <c r="H101" s="6">
        <f>[25]Sheet2!Q20</f>
        <v>821.51149999999996</v>
      </c>
      <c r="I101" s="6">
        <f>[25]Sheet2!R20</f>
        <v>665.72299999999996</v>
      </c>
      <c r="J101" s="6">
        <f>[25]Sheet2!S20</f>
        <v>680.13900000000001</v>
      </c>
      <c r="K101" s="6">
        <f>[25]Sheet2!T20</f>
        <v>3530.7820000000002</v>
      </c>
      <c r="L101" s="6">
        <f>[25]Sheet2!U20</f>
        <v>-1219.0640000000001</v>
      </c>
      <c r="M101" s="6">
        <f>[25]Sheet2!V20</f>
        <v>2200.7154999999998</v>
      </c>
      <c r="N101" s="6">
        <f>[25]Sheet2!W20</f>
        <v>4340.6039999999903</v>
      </c>
      <c r="O101" s="6">
        <f>[25]Sheet2!X20</f>
        <v>722.38570000000004</v>
      </c>
      <c r="P101" s="6">
        <f>[25]Sheet2!Y20</f>
        <v>1484.7915</v>
      </c>
      <c r="Q101" s="6">
        <f>[25]Sheet2!Z20</f>
        <v>1538.5197000000001</v>
      </c>
      <c r="R101" s="6">
        <f>[25]Sheet2!AA20</f>
        <v>1444.3515</v>
      </c>
      <c r="S101" s="6">
        <f>[25]Sheet2!AB20</f>
        <v>1318.712</v>
      </c>
      <c r="T101" s="6">
        <f>[25]Sheet2!AC20</f>
        <v>2338.3971000000001</v>
      </c>
      <c r="U101" s="6">
        <v>1697.9739999999999</v>
      </c>
      <c r="V101">
        <v>1402.789</v>
      </c>
      <c r="W101">
        <v>2370.739</v>
      </c>
      <c r="X101" s="6">
        <f>[15]APE!K40</f>
        <v>1761.9224999999999</v>
      </c>
      <c r="Y101" s="6">
        <f>[24]APE!K40</f>
        <v>2507.7444999999998</v>
      </c>
      <c r="Z101" s="6">
        <f>[16]APE!K40</f>
        <v>6450.8249999999998</v>
      </c>
      <c r="AA101" s="22">
        <f>SUM(O101:INDEX(O101:Z101,$B$2))</f>
        <v>8847.1574999999993</v>
      </c>
      <c r="AB101" s="22">
        <f t="shared" si="345"/>
        <v>3745.6968999999999</v>
      </c>
      <c r="AC101" s="22">
        <f t="shared" si="346"/>
        <v>5101.4606000000003</v>
      </c>
      <c r="AD101" s="22">
        <f t="shared" si="347"/>
        <v>5471.5020000000004</v>
      </c>
      <c r="AE101" s="22">
        <f t="shared" si="348"/>
        <v>10720.491999999998</v>
      </c>
      <c r="AF101" s="6">
        <f>SUM(C101                                                               : INDEX(C101:N101,$B$2))</f>
        <v>2815.5230000000001</v>
      </c>
      <c r="AG101" s="6">
        <f t="shared" si="349"/>
        <v>1179.7539999999999</v>
      </c>
      <c r="AH101" s="6">
        <f t="shared" si="350"/>
        <v>1635.7689999999998</v>
      </c>
      <c r="AI101" s="6">
        <f t="shared" si="351"/>
        <v>4876.6440000000002</v>
      </c>
      <c r="AJ101" s="6">
        <f t="shared" si="352"/>
        <v>5322.2554999999902</v>
      </c>
      <c r="AK101" s="31">
        <f t="shared" si="353"/>
        <v>2.142278539369062</v>
      </c>
      <c r="AL101" s="31">
        <f t="shared" si="327"/>
        <v>2.1749813096628623</v>
      </c>
      <c r="AM101" s="31">
        <f t="shared" si="328"/>
        <v>2.1186925537774592</v>
      </c>
      <c r="AN101" s="31">
        <f t="shared" si="329"/>
        <v>0.12198101809359052</v>
      </c>
      <c r="AO101" s="31">
        <f t="shared" si="330"/>
        <v>1.0142760902778942</v>
      </c>
      <c r="AP101" s="22">
        <f>[17]APE!K40</f>
        <v>1738.6735000000001</v>
      </c>
      <c r="AQ101" s="22">
        <f>[18]APE!K41</f>
        <v>1249.3910000000001</v>
      </c>
      <c r="AR101" s="22">
        <f>[19]APE!K42</f>
        <v>2293.5</v>
      </c>
      <c r="AS101" s="22">
        <f>[20]APE!K42</f>
        <v>2165.19</v>
      </c>
      <c r="AT101" s="22">
        <f>[21]APE!K42</f>
        <v>2303.86</v>
      </c>
      <c r="AU101" s="22">
        <f>[22]APE!K42</f>
        <v>1959.52</v>
      </c>
      <c r="BB101" s="110">
        <f>SUM(AP101:INDEX(AP101:AR101,IF($B$2&lt;3,$B$2,3)))</f>
        <v>5281.5645000000004</v>
      </c>
      <c r="BC101" s="110">
        <f>SUM(AS101:INDEX(AS101:AU101,IF(AND($B$2&gt;3,$B$2&lt;7),$B$2-3,0)))</f>
        <v>6428.57</v>
      </c>
      <c r="BD101" s="110">
        <f>SUM(AV101:INDEX(AV101:AX101,IF(AND($B$2&gt;6,$B$2&lt;10),$B$2-6,0)))</f>
        <v>0</v>
      </c>
      <c r="BE101" s="110">
        <f>SUM(AY101:INDEX(AY101:BA101,IF($B$2&gt;9,$B$2-9,0)))</f>
        <v>0</v>
      </c>
      <c r="BF101" s="110">
        <f>SUM($AP101:INDEX(AP101:BA101,$B$2))</f>
        <v>11710.134500000002</v>
      </c>
      <c r="BG101" s="125">
        <f t="shared" si="354"/>
        <v>2.4068492773320402</v>
      </c>
      <c r="BH101" s="111">
        <f t="shared" si="331"/>
        <v>0.84145888496802412</v>
      </c>
      <c r="BI101" s="111">
        <f t="shared" si="332"/>
        <v>1.4907186433816868</v>
      </c>
      <c r="BJ101" s="111">
        <f t="shared" si="333"/>
        <v>1.4990741519637014</v>
      </c>
      <c r="BK101" s="111">
        <f t="shared" si="334"/>
        <v>1.7470531852292237</v>
      </c>
      <c r="BL101" s="111">
        <f t="shared" si="335"/>
        <v>0.83797572277180798</v>
      </c>
      <c r="BM101" s="111">
        <f t="shared" si="336"/>
        <v>0</v>
      </c>
      <c r="BN101" s="111">
        <f t="shared" si="337"/>
        <v>0</v>
      </c>
      <c r="BO101" s="111">
        <f t="shared" si="338"/>
        <v>0</v>
      </c>
      <c r="BP101" s="111">
        <f t="shared" si="339"/>
        <v>0</v>
      </c>
      <c r="BQ101" s="111">
        <f t="shared" si="340"/>
        <v>0</v>
      </c>
      <c r="BR101" s="111">
        <f t="shared" si="341"/>
        <v>0</v>
      </c>
      <c r="BS101" s="111">
        <f>BB101/SUM(O101:INDEX(O101:Q101,IF($B$2&lt;3,$B$2,3)))</f>
        <v>1.410035205998649</v>
      </c>
      <c r="BT101" s="111">
        <f>BC101/SUM(R101:INDEX(R101:T101,$C$2))</f>
        <v>1.2601430264893154</v>
      </c>
      <c r="BU101" s="111">
        <f t="shared" si="342"/>
        <v>0</v>
      </c>
      <c r="BV101" s="111">
        <f t="shared" si="343"/>
        <v>0</v>
      </c>
      <c r="BW101" s="111">
        <f t="shared" si="355"/>
        <v>1.3236041632580864</v>
      </c>
    </row>
    <row r="102" spans="1:75" x14ac:dyDescent="0.25">
      <c r="A102" s="20" t="str">
        <f t="shared" si="344"/>
        <v>FYP:SA</v>
      </c>
      <c r="B102" s="135" t="s">
        <v>136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X102" s="6"/>
      <c r="Y102" s="6"/>
      <c r="Z102" s="6"/>
      <c r="AA102" s="22"/>
      <c r="AB102" s="22"/>
      <c r="AC102" s="22"/>
      <c r="AD102" s="22"/>
      <c r="AE102" s="22"/>
      <c r="AF102" s="6"/>
      <c r="AG102" s="6"/>
      <c r="AH102" s="6"/>
      <c r="AI102" s="6"/>
      <c r="AJ102" s="6"/>
      <c r="AK102" s="31"/>
      <c r="AL102" s="31"/>
      <c r="AM102" s="31"/>
      <c r="AN102" s="31"/>
      <c r="AO102" s="31"/>
      <c r="AP102" s="22"/>
      <c r="AQ102" s="22">
        <f>[18]APE!K42</f>
        <v>659.01</v>
      </c>
      <c r="AR102" s="22">
        <f>[19]APE!K43</f>
        <v>708.99</v>
      </c>
      <c r="AS102" s="22">
        <f>[20]APE!K43</f>
        <v>907.77499999999998</v>
      </c>
      <c r="AT102" s="22">
        <f>[21]APE!K43</f>
        <v>602.87</v>
      </c>
      <c r="AU102" s="22">
        <f>[22]APE!K43</f>
        <v>472.69</v>
      </c>
      <c r="BB102" s="110">
        <f>SUM(AP102:INDEX(AP102:AR102,IF($B$2&lt;3,$B$2,3)))</f>
        <v>1368</v>
      </c>
      <c r="BC102" s="110">
        <f>SUM(AS102:INDEX(AS102:AU102,IF(AND($B$2&gt;3,$B$2&lt;7),$B$2-3,0)))</f>
        <v>1983.335</v>
      </c>
      <c r="BD102" s="110">
        <f>SUM(AV102:INDEX(AV102:AX102,IF(AND($B$2&gt;6,$B$2&lt;10),$B$2-6,0)))</f>
        <v>0</v>
      </c>
      <c r="BE102" s="110">
        <f>SUM(AY102:INDEX(AY102:BA102,IF($B$2&gt;9,$B$2-9,0)))</f>
        <v>0</v>
      </c>
      <c r="BF102" s="110">
        <f>SUM($AP102:INDEX(AP102:BA102,$B$2))</f>
        <v>3351.335</v>
      </c>
      <c r="BG102" s="125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  <c r="BW102" s="111"/>
    </row>
    <row r="103" spans="1:75" s="17" customFormat="1" x14ac:dyDescent="0.25">
      <c r="A103" s="20" t="str">
        <f t="shared" si="344"/>
        <v xml:space="preserve">FYP:Total </v>
      </c>
      <c r="B103" s="1" t="s">
        <v>3</v>
      </c>
      <c r="C103" s="7">
        <f>SUM(C95:C101)</f>
        <v>4979.2820000000002</v>
      </c>
      <c r="D103" s="7">
        <f t="shared" ref="D103:AE103" si="356">SUM(D95:D101)</f>
        <v>5022.9649999999992</v>
      </c>
      <c r="E103" s="7">
        <f t="shared" si="356"/>
        <v>10501.582999999999</v>
      </c>
      <c r="F103" s="7">
        <f t="shared" si="356"/>
        <v>12990.927000000003</v>
      </c>
      <c r="G103" s="7">
        <f t="shared" si="356"/>
        <v>11089.975</v>
      </c>
      <c r="H103" s="7">
        <f t="shared" si="356"/>
        <v>18006.320999999993</v>
      </c>
      <c r="I103" s="7">
        <f t="shared" si="356"/>
        <v>16231.789000000001</v>
      </c>
      <c r="J103" s="7">
        <f t="shared" si="356"/>
        <v>9711.6299999999992</v>
      </c>
      <c r="K103" s="7">
        <f t="shared" si="356"/>
        <v>21069.793000000001</v>
      </c>
      <c r="L103" s="7">
        <f t="shared" si="356"/>
        <v>13515.177999999987</v>
      </c>
      <c r="M103" s="7">
        <f t="shared" si="356"/>
        <v>20693.26300000001</v>
      </c>
      <c r="N103" s="7">
        <f t="shared" si="356"/>
        <v>33897.207499999968</v>
      </c>
      <c r="O103" s="7">
        <f t="shared" si="356"/>
        <v>6689.1957000000011</v>
      </c>
      <c r="P103" s="7">
        <f t="shared" si="356"/>
        <v>7064.9489999999696</v>
      </c>
      <c r="Q103" s="7">
        <f t="shared" si="356"/>
        <v>17063.353699999989</v>
      </c>
      <c r="R103" s="7">
        <f t="shared" si="356"/>
        <v>17829.3815</v>
      </c>
      <c r="S103" s="7">
        <f t="shared" si="356"/>
        <v>13153.852999999999</v>
      </c>
      <c r="T103" s="7">
        <f t="shared" si="356"/>
        <v>17112.536599999999</v>
      </c>
      <c r="U103" s="7">
        <f t="shared" si="356"/>
        <v>14083.947000000002</v>
      </c>
      <c r="V103" s="7">
        <f t="shared" si="356"/>
        <v>13458.544</v>
      </c>
      <c r="W103" s="7">
        <f t="shared" si="356"/>
        <v>19973.662000000011</v>
      </c>
      <c r="X103" s="7">
        <f t="shared" si="356"/>
        <v>17507.513999999999</v>
      </c>
      <c r="Y103" s="7">
        <f t="shared" si="356"/>
        <v>27275.495000000021</v>
      </c>
      <c r="Z103" s="7">
        <f t="shared" si="356"/>
        <v>44739.436000000016</v>
      </c>
      <c r="AA103" s="7">
        <f t="shared" si="356"/>
        <v>78913.269499999966</v>
      </c>
      <c r="AB103" s="7">
        <f t="shared" si="356"/>
        <v>30817.49839999996</v>
      </c>
      <c r="AC103" s="7">
        <f t="shared" si="356"/>
        <v>48095.771099999991</v>
      </c>
      <c r="AD103" s="7">
        <f t="shared" si="356"/>
        <v>47516.153000000013</v>
      </c>
      <c r="AE103" s="7">
        <f t="shared" si="356"/>
        <v>89522.445000000036</v>
      </c>
      <c r="AF103" s="7">
        <f>SUM(AF95:AF101)</f>
        <v>62591.052999999985</v>
      </c>
      <c r="AG103" s="7">
        <f t="shared" ref="AG103:AJ103" si="357">SUM(AG95:AG101)</f>
        <v>20503.830000000002</v>
      </c>
      <c r="AH103" s="7">
        <f t="shared" si="357"/>
        <v>42087.222999999998</v>
      </c>
      <c r="AI103" s="7">
        <f t="shared" si="357"/>
        <v>47013.212</v>
      </c>
      <c r="AJ103" s="7">
        <f t="shared" si="357"/>
        <v>68105.648499999967</v>
      </c>
      <c r="AK103" s="31">
        <f t="shared" si="353"/>
        <v>0.26077555365620686</v>
      </c>
      <c r="AL103" s="31">
        <f t="shared" si="327"/>
        <v>0.50301179828353804</v>
      </c>
      <c r="AM103" s="31">
        <f t="shared" si="328"/>
        <v>0.14276418522552548</v>
      </c>
      <c r="AN103" s="31">
        <f t="shared" si="329"/>
        <v>1.0697865102261339E-2</v>
      </c>
      <c r="AO103" s="31">
        <f t="shared" si="330"/>
        <v>0.31446432082648879</v>
      </c>
      <c r="AP103" s="15">
        <f t="shared" ref="AP103" si="358">SUM(AP95:AP101)</f>
        <v>13201.143</v>
      </c>
      <c r="AQ103" s="15">
        <f>SUM(AQ95:AQ102)</f>
        <v>21017.186300000008</v>
      </c>
      <c r="AR103" s="15">
        <f t="shared" ref="AR103:BA103" si="359">SUM(AR95:AR102)</f>
        <v>27126.850000000002</v>
      </c>
      <c r="AS103" s="15">
        <f t="shared" si="359"/>
        <v>24493.397000000019</v>
      </c>
      <c r="AT103" s="15">
        <f t="shared" si="359"/>
        <v>31213.649999999998</v>
      </c>
      <c r="AU103" s="15">
        <f t="shared" si="359"/>
        <v>30759.43</v>
      </c>
      <c r="AV103" s="15">
        <f t="shared" si="359"/>
        <v>0</v>
      </c>
      <c r="AW103" s="15">
        <f t="shared" si="359"/>
        <v>0</v>
      </c>
      <c r="AX103" s="15">
        <f t="shared" si="359"/>
        <v>0</v>
      </c>
      <c r="AY103" s="15">
        <f t="shared" si="359"/>
        <v>0</v>
      </c>
      <c r="AZ103" s="15">
        <f t="shared" si="359"/>
        <v>0</v>
      </c>
      <c r="BA103" s="15">
        <f t="shared" si="359"/>
        <v>0</v>
      </c>
      <c r="BB103" s="116">
        <f>SUM(AP103:INDEX(AP103:AR103,IF($B$2&lt;3,$B$2,3)))</f>
        <v>61345.179300000018</v>
      </c>
      <c r="BC103" s="116">
        <f>SUM(AS103:INDEX(AS103:AU103,IF(AND($B$2&gt;3,$B$2&lt;7),$B$2-3,0)))</f>
        <v>86466.477000000014</v>
      </c>
      <c r="BD103" s="116">
        <f>SUM(AV103:INDEX(AV103:AX103,IF(AND($B$2&gt;6,$B$2&lt;10),$B$2-6,0)))</f>
        <v>0</v>
      </c>
      <c r="BE103" s="116">
        <f>SUM(AY103:INDEX(AY103:BA103,IF($B$2&gt;9,$B$2-9,0)))</f>
        <v>0</v>
      </c>
      <c r="BF103" s="116">
        <f>SUM($AP103:INDEX(AP103:BA103,$B$2))</f>
        <v>147811.65630000003</v>
      </c>
      <c r="BG103" s="126">
        <f t="shared" si="354"/>
        <v>1.9735022851850481</v>
      </c>
      <c r="BH103" s="111">
        <f t="shared" si="331"/>
        <v>2.9748532225781248</v>
      </c>
      <c r="BI103" s="111">
        <f t="shared" si="332"/>
        <v>1.5897724724536431</v>
      </c>
      <c r="BJ103" s="111">
        <f t="shared" si="333"/>
        <v>1.3737659379827629</v>
      </c>
      <c r="BK103" s="111">
        <f t="shared" si="334"/>
        <v>2.3729663088070088</v>
      </c>
      <c r="BL103" s="111">
        <f t="shared" si="335"/>
        <v>1.7974792819435081</v>
      </c>
      <c r="BM103" s="111">
        <f t="shared" si="336"/>
        <v>0</v>
      </c>
      <c r="BN103" s="111">
        <f t="shared" si="337"/>
        <v>0</v>
      </c>
      <c r="BO103" s="111">
        <f t="shared" si="338"/>
        <v>0</v>
      </c>
      <c r="BP103" s="111">
        <f t="shared" si="339"/>
        <v>0</v>
      </c>
      <c r="BQ103" s="111">
        <f t="shared" si="340"/>
        <v>0</v>
      </c>
      <c r="BR103" s="111">
        <f t="shared" si="341"/>
        <v>0</v>
      </c>
      <c r="BS103" s="111">
        <f>BB103/SUM(O103:INDEX(O103:Q103,IF($B$2&lt;3,$B$2,3)))</f>
        <v>1.9905956837820455</v>
      </c>
      <c r="BT103" s="111">
        <f>BC103/SUM(R103:INDEX(R103:T103,$C$2))</f>
        <v>1.7977979149189691</v>
      </c>
      <c r="BU103" s="111">
        <f t="shared" si="342"/>
        <v>0</v>
      </c>
      <c r="BV103" s="111">
        <f t="shared" si="343"/>
        <v>0</v>
      </c>
      <c r="BW103" s="111">
        <f t="shared" si="355"/>
        <v>1.8730900042102563</v>
      </c>
    </row>
    <row r="104" spans="1:75" x14ac:dyDescent="0.25">
      <c r="BG104" s="124"/>
    </row>
    <row r="105" spans="1:75" x14ac:dyDescent="0.25">
      <c r="BG105" s="124"/>
    </row>
    <row r="106" spans="1:75" s="19" customFormat="1" x14ac:dyDescent="0.25">
      <c r="B106" s="2" t="s">
        <v>9</v>
      </c>
      <c r="C106" s="3">
        <v>42005</v>
      </c>
      <c r="D106" s="3">
        <v>42036</v>
      </c>
      <c r="E106" s="3">
        <v>42064</v>
      </c>
      <c r="F106" s="3">
        <v>42095</v>
      </c>
      <c r="G106" s="3">
        <v>42125</v>
      </c>
      <c r="H106" s="3">
        <v>42156</v>
      </c>
      <c r="I106" s="3">
        <v>42186</v>
      </c>
      <c r="J106" s="3">
        <v>42217</v>
      </c>
      <c r="K106" s="3">
        <v>42248</v>
      </c>
      <c r="L106" s="3">
        <v>42278</v>
      </c>
      <c r="M106" s="3">
        <v>42309</v>
      </c>
      <c r="N106" s="3">
        <v>42339</v>
      </c>
      <c r="O106" s="3">
        <v>42370</v>
      </c>
      <c r="P106" s="3">
        <v>42401</v>
      </c>
      <c r="Q106" s="3">
        <v>42430</v>
      </c>
      <c r="R106" s="3">
        <v>42461</v>
      </c>
      <c r="S106" s="3">
        <v>42491</v>
      </c>
      <c r="T106" s="3">
        <v>42522</v>
      </c>
      <c r="U106" s="3">
        <v>42552</v>
      </c>
      <c r="V106" s="3">
        <v>42583</v>
      </c>
      <c r="W106" s="3">
        <v>42614</v>
      </c>
      <c r="X106" s="3">
        <v>42644</v>
      </c>
      <c r="Y106" s="3">
        <v>42675</v>
      </c>
      <c r="Z106" s="3">
        <v>42705</v>
      </c>
      <c r="AA106" s="29" t="str">
        <f>AA94</f>
        <v>YTD 0/16</v>
      </c>
      <c r="AB106" s="29" t="s">
        <v>19</v>
      </c>
      <c r="AC106" s="29" t="s">
        <v>20</v>
      </c>
      <c r="AD106" s="29" t="s">
        <v>21</v>
      </c>
      <c r="AE106" s="29" t="s">
        <v>22</v>
      </c>
      <c r="AF106" s="26" t="str">
        <f t="shared" ref="AF106:AJ106" si="360">AF94</f>
        <v>YTD 0/15</v>
      </c>
      <c r="AG106" s="26" t="str">
        <f t="shared" si="360"/>
        <v>Q1 '15</v>
      </c>
      <c r="AH106" s="26" t="str">
        <f t="shared" si="360"/>
        <v>Q2 '15</v>
      </c>
      <c r="AI106" s="26" t="str">
        <f t="shared" si="360"/>
        <v>Q3 '15</v>
      </c>
      <c r="AJ106" s="26" t="str">
        <f t="shared" si="360"/>
        <v>Q4 '15</v>
      </c>
      <c r="AK106" s="30" t="s">
        <v>27</v>
      </c>
      <c r="AL106" s="30" t="s">
        <v>29</v>
      </c>
      <c r="AM106" s="30" t="s">
        <v>30</v>
      </c>
      <c r="AN106" s="30" t="s">
        <v>31</v>
      </c>
      <c r="AO106" s="30" t="s">
        <v>32</v>
      </c>
      <c r="AP106" s="108">
        <v>42736</v>
      </c>
      <c r="AQ106" s="108">
        <v>42767</v>
      </c>
      <c r="AR106" s="108">
        <v>42795</v>
      </c>
      <c r="AS106" s="108">
        <v>42826</v>
      </c>
      <c r="AT106" s="108">
        <v>42856</v>
      </c>
      <c r="AU106" s="108">
        <v>42887</v>
      </c>
      <c r="AV106" s="108">
        <v>42917</v>
      </c>
      <c r="AW106" s="108">
        <v>42948</v>
      </c>
      <c r="AX106" s="108">
        <v>42979</v>
      </c>
      <c r="AY106" s="108">
        <v>43009</v>
      </c>
      <c r="AZ106" s="108">
        <v>43040</v>
      </c>
      <c r="BA106" s="108">
        <v>43070</v>
      </c>
      <c r="BB106" s="29" t="s">
        <v>123</v>
      </c>
      <c r="BC106" s="29" t="s">
        <v>124</v>
      </c>
      <c r="BD106" s="29" t="s">
        <v>125</v>
      </c>
      <c r="BE106" s="29" t="s">
        <v>126</v>
      </c>
      <c r="BF106" s="29" t="str">
        <f>$BF$3</f>
        <v>YTD 6/17</v>
      </c>
      <c r="BG106" s="121">
        <v>42736</v>
      </c>
      <c r="BH106" s="108">
        <v>42767</v>
      </c>
      <c r="BI106" s="108">
        <v>42795</v>
      </c>
      <c r="BJ106" s="108">
        <v>42826</v>
      </c>
      <c r="BK106" s="108">
        <v>42856</v>
      </c>
      <c r="BL106" s="108">
        <v>42887</v>
      </c>
      <c r="BM106" s="108">
        <v>42917</v>
      </c>
      <c r="BN106" s="108">
        <v>42948</v>
      </c>
      <c r="BO106" s="108">
        <v>42979</v>
      </c>
      <c r="BP106" s="108">
        <v>43009</v>
      </c>
      <c r="BQ106" s="108">
        <v>43040</v>
      </c>
      <c r="BR106" s="108">
        <v>43070</v>
      </c>
      <c r="BS106" s="29" t="s">
        <v>127</v>
      </c>
      <c r="BT106" s="29" t="s">
        <v>128</v>
      </c>
      <c r="BU106" s="29" t="s">
        <v>96</v>
      </c>
      <c r="BV106" s="29" t="s">
        <v>129</v>
      </c>
      <c r="BW106" s="112" t="s">
        <v>130</v>
      </c>
    </row>
    <row r="107" spans="1:75" s="20" customFormat="1" x14ac:dyDescent="0.25">
      <c r="A107" s="20" t="str">
        <f>$B$106&amp;"_by_designation:"&amp;B107</f>
        <v># Manpower_by_designation:AG</v>
      </c>
      <c r="B107" t="s">
        <v>17</v>
      </c>
      <c r="C107" s="6">
        <f>[25]Ag!F138</f>
        <v>1025</v>
      </c>
      <c r="D107">
        <f>[25]Ag!F153</f>
        <v>1043</v>
      </c>
      <c r="E107">
        <f>[25]Ag!F168</f>
        <v>1088</v>
      </c>
      <c r="F107">
        <f>[25]Ag!F183</f>
        <v>1193</v>
      </c>
      <c r="G107">
        <f>[25]Ag!F197</f>
        <v>1125</v>
      </c>
      <c r="H107">
        <f>[25]Ag!F213</f>
        <v>1155</v>
      </c>
      <c r="I107">
        <f>[25]Ag!F228</f>
        <v>1179</v>
      </c>
      <c r="J107">
        <f>[25]Ag!F243</f>
        <v>1278</v>
      </c>
      <c r="K107">
        <f>[25]Ag!F258</f>
        <v>1248</v>
      </c>
      <c r="L107">
        <f>[25]Ag!F273</f>
        <v>1295</v>
      </c>
      <c r="M107">
        <f>[25]Ag!F288</f>
        <v>1384</v>
      </c>
      <c r="N107">
        <f>[25]Ag!F13</f>
        <v>1422</v>
      </c>
      <c r="O107">
        <f>[25]Ag!F30</f>
        <v>1429</v>
      </c>
      <c r="P107">
        <f>[25]Ag!F46</f>
        <v>1443</v>
      </c>
      <c r="Q107">
        <f>[25]Ag!F62</f>
        <v>1545</v>
      </c>
      <c r="R107">
        <f>[25]Ag!F78</f>
        <v>1574</v>
      </c>
      <c r="S107">
        <f>[25]Ag!F94</f>
        <v>1627</v>
      </c>
      <c r="T107">
        <v>1730</v>
      </c>
      <c r="U107">
        <v>1845</v>
      </c>
      <c r="V107">
        <v>1944</v>
      </c>
      <c r="W107">
        <f>VLOOKUP(B107,[26]MP!$Y$35:$Z$40,2,0)</f>
        <v>2064</v>
      </c>
      <c r="X107">
        <f>[15]MP!Z35</f>
        <v>2227</v>
      </c>
      <c r="Y107">
        <f>[24]MP!$Z$39</f>
        <v>2410</v>
      </c>
      <c r="Z107">
        <f>[16]MP!Z39</f>
        <v>2513</v>
      </c>
      <c r="AA107" s="22">
        <f>INDEX($O107:$Z107,$B$2)</f>
        <v>1730</v>
      </c>
      <c r="AB107" s="22">
        <f t="shared" ref="AB107" si="361">Q107</f>
        <v>1545</v>
      </c>
      <c r="AC107" s="22">
        <f t="shared" ref="AC107" si="362">T107</f>
        <v>1730</v>
      </c>
      <c r="AD107" s="22">
        <f t="shared" ref="AD107" si="363">W107</f>
        <v>2064</v>
      </c>
      <c r="AE107" s="22">
        <f t="shared" ref="AE107" si="364">Z107</f>
        <v>2513</v>
      </c>
      <c r="AF107" s="18">
        <f>INDEX($C107:$N107,$B$2)</f>
        <v>1155</v>
      </c>
      <c r="AG107" s="22">
        <f t="shared" ref="AG107:AG114" si="365">E107</f>
        <v>1088</v>
      </c>
      <c r="AH107" s="22">
        <f t="shared" ref="AH107:AH114" si="366">H107</f>
        <v>1155</v>
      </c>
      <c r="AI107" s="22">
        <f t="shared" ref="AI107:AI114" si="367">K107</f>
        <v>1248</v>
      </c>
      <c r="AJ107" s="22">
        <f t="shared" ref="AJ107:AJ114" si="368">N107</f>
        <v>1422</v>
      </c>
      <c r="AK107" s="31">
        <f>AA107/AF107-1</f>
        <v>0.49783549783549774</v>
      </c>
      <c r="AL107" s="31">
        <f t="shared" ref="AL107:AM114" si="369">AB107/AG107-1</f>
        <v>0.42003676470588225</v>
      </c>
      <c r="AM107" s="31">
        <f t="shared" si="369"/>
        <v>0.49783549783549774</v>
      </c>
      <c r="AN107" s="31">
        <f t="shared" ref="AN107:AN114" si="370">AD107/AI107-1</f>
        <v>0.65384615384615374</v>
      </c>
      <c r="AO107" s="31">
        <f t="shared" ref="AO107:AO114" si="371">AE107/AJ107-1</f>
        <v>0.76722925457102664</v>
      </c>
      <c r="AP107" s="6">
        <f>[17]MP!Z39</f>
        <v>2581</v>
      </c>
      <c r="AQ107" s="6">
        <f>[18]MP!$Z$40</f>
        <v>1867</v>
      </c>
      <c r="AR107" s="6">
        <f>[19]MP!$Z$40</f>
        <v>1817</v>
      </c>
      <c r="AS107" s="6">
        <f>[20]MP!Z40</f>
        <v>1650</v>
      </c>
      <c r="AT107" s="6">
        <f>[21]MP!$Z$40</f>
        <v>1756</v>
      </c>
      <c r="AU107" s="22">
        <f>[22]MP!$Z$40</f>
        <v>1833</v>
      </c>
      <c r="BB107" s="22">
        <f>INDEX(AP107:AR107,IF($B$2&lt;3,$B$2,3))</f>
        <v>1817</v>
      </c>
      <c r="BC107" s="22">
        <f>INDEX(AS107:AU107,IF($B$2&lt;7,$B$2-3,3))</f>
        <v>1833</v>
      </c>
      <c r="BD107" s="18"/>
      <c r="BE107" s="18"/>
      <c r="BF107" s="22">
        <f>INDEX(AP107:BA107,$B$2)</f>
        <v>1833</v>
      </c>
      <c r="BG107" s="122">
        <f>AP107/O107</f>
        <v>1.8061581525542336</v>
      </c>
      <c r="BH107" s="111">
        <f>AQ107/P107</f>
        <v>1.2938322938322939</v>
      </c>
      <c r="BI107" s="111">
        <f t="shared" ref="BI107:BJ112" si="372">AR107/Q107</f>
        <v>1.176051779935275</v>
      </c>
      <c r="BJ107" s="111">
        <f t="shared" si="372"/>
        <v>1.0482846251588309</v>
      </c>
      <c r="BK107" s="111">
        <f t="shared" ref="BK107:BK112" si="373">AT107/S107</f>
        <v>1.0792870313460357</v>
      </c>
      <c r="BL107" s="111">
        <f t="shared" ref="BL107:BL112" si="374">AU107/T107</f>
        <v>1.0595375722543352</v>
      </c>
      <c r="BM107" s="18"/>
      <c r="BN107" s="18"/>
      <c r="BO107" s="18"/>
      <c r="BP107" s="18"/>
      <c r="BQ107" s="18"/>
      <c r="BR107" s="18"/>
      <c r="BS107" s="111">
        <f>BB107/INDEX(O107:Q107,IF($B$2&lt;3,$B$2,3))</f>
        <v>1.176051779935275</v>
      </c>
      <c r="BT107" s="111">
        <f>BC107/INDEX(R107:T107,IF($B$2&lt;7,$B$2-3,3))</f>
        <v>1.0595375722543352</v>
      </c>
      <c r="BU107" s="18"/>
      <c r="BV107" s="18"/>
      <c r="BW107" s="111">
        <f t="shared" ref="BW107:BW114" si="375">BF107/AA107</f>
        <v>1.0595375722543352</v>
      </c>
    </row>
    <row r="108" spans="1:75" s="20" customFormat="1" x14ac:dyDescent="0.25">
      <c r="A108" s="20" t="str">
        <f t="shared" ref="A108:A114" si="376">$B$106&amp;"_by_designation:"&amp;B108</f>
        <v># Manpower_by_designation:US</v>
      </c>
      <c r="B108" t="s">
        <v>34</v>
      </c>
      <c r="C108" s="6">
        <f>[25]Ag!F139</f>
        <v>50</v>
      </c>
      <c r="D108">
        <f>[25]Ag!F154</f>
        <v>58</v>
      </c>
      <c r="E108">
        <f>[25]Ag!F169</f>
        <v>71</v>
      </c>
      <c r="F108">
        <f>[25]Ag!F184</f>
        <v>71</v>
      </c>
      <c r="G108">
        <f>[25]Ag!F198</f>
        <v>76</v>
      </c>
      <c r="H108">
        <f>[25]Ag!F214</f>
        <v>74</v>
      </c>
      <c r="I108">
        <f>[25]Ag!F229</f>
        <v>65</v>
      </c>
      <c r="J108">
        <f>[25]Ag!F244</f>
        <v>65</v>
      </c>
      <c r="K108">
        <f>[25]Ag!F259</f>
        <v>63</v>
      </c>
      <c r="L108">
        <f>[25]Ag!F274</f>
        <v>71</v>
      </c>
      <c r="M108">
        <f>[25]Ag!F289</f>
        <v>78</v>
      </c>
      <c r="N108">
        <f>[25]Ag!F14</f>
        <v>79</v>
      </c>
      <c r="O108">
        <f>[25]Ag!F31</f>
        <v>77</v>
      </c>
      <c r="P108">
        <f>[25]Ag!F47</f>
        <v>79</v>
      </c>
      <c r="Q108">
        <f>[25]Ag!F63</f>
        <v>84</v>
      </c>
      <c r="R108">
        <f>[25]Ag!F79</f>
        <v>94</v>
      </c>
      <c r="S108">
        <f>[25]Ag!F95</f>
        <v>95</v>
      </c>
      <c r="T108">
        <v>86</v>
      </c>
      <c r="U108">
        <v>81</v>
      </c>
      <c r="V108">
        <v>91</v>
      </c>
      <c r="W108">
        <f>VLOOKUP(B108,[26]MP!$Y$35:$Z$40,2,0)</f>
        <v>83</v>
      </c>
      <c r="X108">
        <f>[15]MP!Z36</f>
        <v>91</v>
      </c>
      <c r="Y108">
        <f>[24]MP!$Z$40</f>
        <v>85</v>
      </c>
      <c r="Z108">
        <f>[16]MP!Z40</f>
        <v>84</v>
      </c>
      <c r="AA108" s="18">
        <f t="shared" ref="AA108:AA114" si="377">INDEX($O108:$Z108,$B$2)</f>
        <v>86</v>
      </c>
      <c r="AB108" s="22">
        <f>Q108</f>
        <v>84</v>
      </c>
      <c r="AC108" s="22">
        <f>T108</f>
        <v>86</v>
      </c>
      <c r="AD108" s="22">
        <f>W108</f>
        <v>83</v>
      </c>
      <c r="AE108" s="22">
        <f>Z108</f>
        <v>84</v>
      </c>
      <c r="AF108" s="18">
        <f t="shared" ref="AF108:AF114" si="378">INDEX($C108:$N108,$B$2)</f>
        <v>74</v>
      </c>
      <c r="AG108" s="22">
        <f t="shared" si="365"/>
        <v>71</v>
      </c>
      <c r="AH108" s="22">
        <f t="shared" si="366"/>
        <v>74</v>
      </c>
      <c r="AI108" s="22">
        <f t="shared" si="367"/>
        <v>63</v>
      </c>
      <c r="AJ108" s="22">
        <f t="shared" si="368"/>
        <v>79</v>
      </c>
      <c r="AK108" s="31">
        <f t="shared" ref="AK108:AK114" si="379">AA108/AF108-1</f>
        <v>0.16216216216216206</v>
      </c>
      <c r="AL108" s="31">
        <f t="shared" si="369"/>
        <v>0.18309859154929575</v>
      </c>
      <c r="AM108" s="31">
        <f t="shared" si="369"/>
        <v>0.16216216216216206</v>
      </c>
      <c r="AN108" s="31">
        <f t="shared" si="370"/>
        <v>0.31746031746031744</v>
      </c>
      <c r="AO108" s="31">
        <f t="shared" si="371"/>
        <v>6.3291139240506222E-2</v>
      </c>
      <c r="AP108" s="6">
        <f>[17]MP!Z40</f>
        <v>85</v>
      </c>
      <c r="AQ108" s="6">
        <f>[18]MP!$Z$41</f>
        <v>97</v>
      </c>
      <c r="AR108" s="6">
        <f>[19]MP!$Z$42</f>
        <v>125</v>
      </c>
      <c r="AS108" s="6">
        <f>[20]MP!Z41</f>
        <v>131</v>
      </c>
      <c r="AT108" s="6">
        <f>[21]MP!$Z$42</f>
        <v>146</v>
      </c>
      <c r="AU108" s="22">
        <f>[22]MP!$Z$42</f>
        <v>143</v>
      </c>
      <c r="BB108" s="22">
        <f t="shared" ref="BB108:BB113" si="380">INDEX(AP108:AR108,IF($B$2&lt;3,$B$2,3))</f>
        <v>125</v>
      </c>
      <c r="BC108" s="18">
        <f t="shared" ref="BC108:BC113" si="381">INDEX(AS108:AU108,IF($B$2&lt;7,$B$2-3,3))</f>
        <v>143</v>
      </c>
      <c r="BD108" s="18"/>
      <c r="BE108" s="18"/>
      <c r="BF108" s="22">
        <f t="shared" ref="BF108:BF113" si="382">INDEX(AP108:BA108,$B$2)</f>
        <v>143</v>
      </c>
      <c r="BG108" s="122">
        <f t="shared" ref="BG108:BH114" si="383">AP108/O108</f>
        <v>1.1038961038961039</v>
      </c>
      <c r="BH108" s="111">
        <f t="shared" si="383"/>
        <v>1.2278481012658229</v>
      </c>
      <c r="BI108" s="111">
        <f t="shared" si="372"/>
        <v>1.4880952380952381</v>
      </c>
      <c r="BJ108" s="111">
        <f t="shared" si="372"/>
        <v>1.3936170212765957</v>
      </c>
      <c r="BK108" s="111">
        <f t="shared" si="373"/>
        <v>1.5368421052631578</v>
      </c>
      <c r="BL108" s="111">
        <f t="shared" si="374"/>
        <v>1.6627906976744187</v>
      </c>
      <c r="BM108" s="18"/>
      <c r="BN108" s="18"/>
      <c r="BO108" s="18"/>
      <c r="BP108" s="18"/>
      <c r="BQ108" s="18"/>
      <c r="BR108" s="18"/>
      <c r="BS108" s="111">
        <f t="shared" ref="BS108:BS114" si="384">BB108/INDEX(O108:Q108,IF($B$2&lt;3,$B$2,3))</f>
        <v>1.4880952380952381</v>
      </c>
      <c r="BT108" s="111">
        <f t="shared" ref="BT108:BT114" si="385">BC108/INDEX(R108:T108,IF($B$2&lt;7,$B$2-3,3))</f>
        <v>1.6627906976744187</v>
      </c>
      <c r="BU108" s="18"/>
      <c r="BV108" s="18"/>
      <c r="BW108" s="111">
        <f t="shared" si="375"/>
        <v>1.6627906976744187</v>
      </c>
    </row>
    <row r="109" spans="1:75" s="20" customFormat="1" x14ac:dyDescent="0.25">
      <c r="A109" s="20" t="str">
        <f t="shared" si="376"/>
        <v># Manpower_by_designation:UM</v>
      </c>
      <c r="B109" t="s">
        <v>35</v>
      </c>
      <c r="C109" s="6">
        <f>[25]Ag!F140</f>
        <v>177</v>
      </c>
      <c r="D109">
        <f>[25]Ag!F155</f>
        <v>179</v>
      </c>
      <c r="E109">
        <f>[25]Ag!F170</f>
        <v>204</v>
      </c>
      <c r="F109">
        <f>[25]Ag!F185</f>
        <v>233</v>
      </c>
      <c r="G109">
        <f>[25]Ag!F199</f>
        <v>251</v>
      </c>
      <c r="H109">
        <f>[25]Ag!F215</f>
        <v>247</v>
      </c>
      <c r="I109">
        <f>[25]Ag!F230</f>
        <v>256</v>
      </c>
      <c r="J109">
        <f>[25]Ag!F245</f>
        <v>260</v>
      </c>
      <c r="K109">
        <f>[25]Ag!F260</f>
        <v>273</v>
      </c>
      <c r="L109">
        <f>[25]Ag!F275</f>
        <v>280</v>
      </c>
      <c r="M109">
        <f>[25]Ag!F290</f>
        <v>282</v>
      </c>
      <c r="N109">
        <f>[25]Ag!F15</f>
        <v>272</v>
      </c>
      <c r="O109">
        <f>[25]Ag!F32</f>
        <v>272</v>
      </c>
      <c r="P109">
        <f>[25]Ag!F48</f>
        <v>258</v>
      </c>
      <c r="Q109">
        <f>[25]Ag!F64</f>
        <v>272</v>
      </c>
      <c r="R109">
        <f>[25]Ag!F80</f>
        <v>284</v>
      </c>
      <c r="S109">
        <f>[25]Ag!F96</f>
        <v>304</v>
      </c>
      <c r="T109">
        <v>299</v>
      </c>
      <c r="U109">
        <v>275</v>
      </c>
      <c r="V109">
        <v>290</v>
      </c>
      <c r="W109">
        <f>VLOOKUP(B109,[26]MP!$Y$35:$Z$40,2,0)</f>
        <v>299</v>
      </c>
      <c r="X109">
        <f>[15]MP!$Z$40</f>
        <v>313</v>
      </c>
      <c r="Y109">
        <f>[24]MP!$Z$44</f>
        <v>347</v>
      </c>
      <c r="Z109">
        <f>[16]MP!$Z$44</f>
        <v>355</v>
      </c>
      <c r="AA109" s="18">
        <f t="shared" si="377"/>
        <v>299</v>
      </c>
      <c r="AB109" s="18">
        <f t="shared" ref="AB109:AB114" si="386">Q109</f>
        <v>272</v>
      </c>
      <c r="AC109" s="18">
        <f t="shared" ref="AC109:AC114" si="387">T109</f>
        <v>299</v>
      </c>
      <c r="AD109" s="18">
        <f t="shared" ref="AD109:AD114" si="388">W109</f>
        <v>299</v>
      </c>
      <c r="AE109" s="18">
        <f t="shared" ref="AE109:AE114" si="389">Z109</f>
        <v>355</v>
      </c>
      <c r="AF109" s="18">
        <f t="shared" si="378"/>
        <v>247</v>
      </c>
      <c r="AG109" s="22">
        <f t="shared" si="365"/>
        <v>204</v>
      </c>
      <c r="AH109" s="22">
        <f t="shared" si="366"/>
        <v>247</v>
      </c>
      <c r="AI109" s="22">
        <f t="shared" si="367"/>
        <v>273</v>
      </c>
      <c r="AJ109" s="22">
        <f t="shared" si="368"/>
        <v>272</v>
      </c>
      <c r="AK109" s="31">
        <f t="shared" si="379"/>
        <v>0.21052631578947367</v>
      </c>
      <c r="AL109" s="31">
        <f t="shared" si="369"/>
        <v>0.33333333333333326</v>
      </c>
      <c r="AM109" s="31">
        <f t="shared" si="369"/>
        <v>0.21052631578947367</v>
      </c>
      <c r="AN109" s="31">
        <f t="shared" si="370"/>
        <v>9.5238095238095344E-2</v>
      </c>
      <c r="AO109" s="31">
        <f t="shared" si="371"/>
        <v>0.30514705882352944</v>
      </c>
      <c r="AP109" s="6">
        <f>[17]MP!$Z$44</f>
        <v>356</v>
      </c>
      <c r="AQ109" s="6">
        <f>[18]MP!$Z$45</f>
        <v>388</v>
      </c>
      <c r="AR109" s="6">
        <f>[19]MP!$Z$46</f>
        <v>387</v>
      </c>
      <c r="AS109" s="6">
        <f>[20]MP!Z42</f>
        <v>336</v>
      </c>
      <c r="AT109" s="6">
        <f>[21]MP!$Z$46</f>
        <v>325</v>
      </c>
      <c r="AU109" s="22">
        <f>[22]MP!$Z$46</f>
        <v>316</v>
      </c>
      <c r="BB109" s="22">
        <f t="shared" si="380"/>
        <v>387</v>
      </c>
      <c r="BC109" s="18">
        <f t="shared" si="381"/>
        <v>316</v>
      </c>
      <c r="BD109" s="18"/>
      <c r="BE109" s="18"/>
      <c r="BF109" s="22">
        <f t="shared" si="382"/>
        <v>316</v>
      </c>
      <c r="BG109" s="122">
        <f t="shared" si="383"/>
        <v>1.3088235294117647</v>
      </c>
      <c r="BH109" s="111">
        <f t="shared" si="383"/>
        <v>1.5038759689922481</v>
      </c>
      <c r="BI109" s="111">
        <f t="shared" si="372"/>
        <v>1.4227941176470589</v>
      </c>
      <c r="BJ109" s="111">
        <f t="shared" si="372"/>
        <v>1.1830985915492958</v>
      </c>
      <c r="BK109" s="111">
        <f t="shared" si="373"/>
        <v>1.069078947368421</v>
      </c>
      <c r="BL109" s="111">
        <f t="shared" si="374"/>
        <v>1.0568561872909699</v>
      </c>
      <c r="BM109" s="18"/>
      <c r="BN109" s="18"/>
      <c r="BO109" s="18"/>
      <c r="BP109" s="18"/>
      <c r="BQ109" s="18"/>
      <c r="BR109" s="18"/>
      <c r="BS109" s="111">
        <f t="shared" si="384"/>
        <v>1.4227941176470589</v>
      </c>
      <c r="BT109" s="111">
        <f t="shared" si="385"/>
        <v>1.0568561872909699</v>
      </c>
      <c r="BU109" s="18"/>
      <c r="BV109" s="18"/>
      <c r="BW109" s="111">
        <f t="shared" si="375"/>
        <v>1.0568561872909699</v>
      </c>
    </row>
    <row r="110" spans="1:75" s="20" customFormat="1" x14ac:dyDescent="0.25">
      <c r="A110" s="20" t="str">
        <f t="shared" si="376"/>
        <v># Manpower_by_designation:SUM</v>
      </c>
      <c r="B110" t="s">
        <v>36</v>
      </c>
      <c r="C110" s="6">
        <f>[25]Ag!F141</f>
        <v>59</v>
      </c>
      <c r="D110">
        <f>[25]Ag!F156</f>
        <v>59</v>
      </c>
      <c r="E110">
        <f>[25]Ag!F171</f>
        <v>65</v>
      </c>
      <c r="F110">
        <f>[25]Ag!F186</f>
        <v>82</v>
      </c>
      <c r="G110">
        <f>[25]Ag!F200</f>
        <v>82</v>
      </c>
      <c r="H110">
        <f>[25]Ag!F216</f>
        <v>89</v>
      </c>
      <c r="I110">
        <f>[25]Ag!F231</f>
        <v>96</v>
      </c>
      <c r="J110">
        <f>[25]Ag!F246</f>
        <v>95</v>
      </c>
      <c r="K110">
        <f>[25]Ag!F261</f>
        <v>97</v>
      </c>
      <c r="L110">
        <f>[25]Ag!F276</f>
        <v>103</v>
      </c>
      <c r="M110">
        <f>[25]Ag!F291</f>
        <v>103</v>
      </c>
      <c r="N110">
        <f>[25]Ag!F16</f>
        <v>105</v>
      </c>
      <c r="O110">
        <f>[25]Ag!F33</f>
        <v>110</v>
      </c>
      <c r="P110">
        <f>[25]Ag!F49</f>
        <v>109</v>
      </c>
      <c r="Q110">
        <f>[25]Ag!F65</f>
        <v>117</v>
      </c>
      <c r="R110">
        <f>[25]Ag!F81</f>
        <v>121</v>
      </c>
      <c r="S110">
        <f>[25]Ag!F97</f>
        <v>124</v>
      </c>
      <c r="T110">
        <v>129</v>
      </c>
      <c r="U110">
        <v>126</v>
      </c>
      <c r="V110">
        <v>125</v>
      </c>
      <c r="W110">
        <f>VLOOKUP(B110,[26]MP!$Y$35:$Z$40,2,0)</f>
        <v>129</v>
      </c>
      <c r="X110">
        <f>[15]MP!$Z$39</f>
        <v>130</v>
      </c>
      <c r="Y110">
        <f>[24]MP!$Z$43</f>
        <v>136</v>
      </c>
      <c r="Z110">
        <f>[16]MP!$Z$43</f>
        <v>142</v>
      </c>
      <c r="AA110" s="18">
        <f t="shared" si="377"/>
        <v>129</v>
      </c>
      <c r="AB110" s="18">
        <f t="shared" si="386"/>
        <v>117</v>
      </c>
      <c r="AC110" s="18">
        <f t="shared" si="387"/>
        <v>129</v>
      </c>
      <c r="AD110" s="18">
        <f t="shared" si="388"/>
        <v>129</v>
      </c>
      <c r="AE110" s="18">
        <f t="shared" si="389"/>
        <v>142</v>
      </c>
      <c r="AF110" s="18">
        <f t="shared" si="378"/>
        <v>89</v>
      </c>
      <c r="AG110" s="22">
        <f t="shared" si="365"/>
        <v>65</v>
      </c>
      <c r="AH110" s="22">
        <f t="shared" si="366"/>
        <v>89</v>
      </c>
      <c r="AI110" s="22">
        <f t="shared" si="367"/>
        <v>97</v>
      </c>
      <c r="AJ110" s="22">
        <f t="shared" si="368"/>
        <v>105</v>
      </c>
      <c r="AK110" s="31">
        <f t="shared" si="379"/>
        <v>0.449438202247191</v>
      </c>
      <c r="AL110" s="31">
        <f t="shared" si="369"/>
        <v>0.8</v>
      </c>
      <c r="AM110" s="31">
        <f t="shared" si="369"/>
        <v>0.449438202247191</v>
      </c>
      <c r="AN110" s="31">
        <f t="shared" si="370"/>
        <v>0.32989690721649478</v>
      </c>
      <c r="AO110" s="31">
        <f t="shared" si="371"/>
        <v>0.35238095238095246</v>
      </c>
      <c r="AP110" s="6">
        <f>[17]MP!$Z$43</f>
        <v>143</v>
      </c>
      <c r="AQ110" s="6">
        <f>[18]MP!$Z$44</f>
        <v>151</v>
      </c>
      <c r="AR110" s="6">
        <f>[19]MP!$Z$45</f>
        <v>144</v>
      </c>
      <c r="AS110" s="6">
        <f>[20]MP!Z43</f>
        <v>147</v>
      </c>
      <c r="AT110" s="6">
        <f>[21]MP!$Z$45</f>
        <v>144</v>
      </c>
      <c r="AU110" s="22">
        <f>[22]MP!$Z$45</f>
        <v>134</v>
      </c>
      <c r="BB110" s="22">
        <f t="shared" si="380"/>
        <v>144</v>
      </c>
      <c r="BC110" s="18">
        <f t="shared" si="381"/>
        <v>134</v>
      </c>
      <c r="BD110" s="18"/>
      <c r="BE110" s="18"/>
      <c r="BF110" s="22">
        <f t="shared" si="382"/>
        <v>134</v>
      </c>
      <c r="BG110" s="122">
        <f t="shared" si="383"/>
        <v>1.3</v>
      </c>
      <c r="BH110" s="111">
        <f t="shared" si="383"/>
        <v>1.3853211009174311</v>
      </c>
      <c r="BI110" s="111">
        <f t="shared" si="372"/>
        <v>1.2307692307692308</v>
      </c>
      <c r="BJ110" s="111">
        <f t="shared" si="372"/>
        <v>1.2148760330578512</v>
      </c>
      <c r="BK110" s="111">
        <f t="shared" si="373"/>
        <v>1.1612903225806452</v>
      </c>
      <c r="BL110" s="111">
        <f t="shared" si="374"/>
        <v>1.0387596899224807</v>
      </c>
      <c r="BM110" s="18"/>
      <c r="BN110" s="18"/>
      <c r="BO110" s="18"/>
      <c r="BP110" s="18"/>
      <c r="BQ110" s="18"/>
      <c r="BR110" s="18"/>
      <c r="BS110" s="111">
        <f t="shared" si="384"/>
        <v>1.2307692307692308</v>
      </c>
      <c r="BT110" s="111">
        <f t="shared" si="385"/>
        <v>1.0387596899224807</v>
      </c>
      <c r="BU110" s="18"/>
      <c r="BV110" s="18"/>
      <c r="BW110" s="111">
        <f t="shared" si="375"/>
        <v>1.0387596899224807</v>
      </c>
    </row>
    <row r="111" spans="1:75" s="20" customFormat="1" x14ac:dyDescent="0.25">
      <c r="A111" s="20" t="str">
        <f t="shared" si="376"/>
        <v># Manpower_by_designation:BM</v>
      </c>
      <c r="B111" t="s">
        <v>37</v>
      </c>
      <c r="C111" s="6">
        <f>[25]Ag!F142</f>
        <v>39</v>
      </c>
      <c r="D111">
        <f>[25]Ag!F157</f>
        <v>40</v>
      </c>
      <c r="E111">
        <f>[25]Ag!F172</f>
        <v>43</v>
      </c>
      <c r="F111">
        <f>[25]Ag!F187</f>
        <v>45</v>
      </c>
      <c r="G111">
        <f>[25]Ag!F201</f>
        <v>47</v>
      </c>
      <c r="H111">
        <f>[25]Ag!F217</f>
        <v>47</v>
      </c>
      <c r="I111">
        <f>[25]Ag!F232</f>
        <v>46</v>
      </c>
      <c r="J111">
        <f>[25]Ag!F247</f>
        <v>45</v>
      </c>
      <c r="K111">
        <f>[25]Ag!F262</f>
        <v>44</v>
      </c>
      <c r="L111">
        <f>[25]Ag!F277</f>
        <v>43</v>
      </c>
      <c r="M111">
        <f>[25]Ag!F292</f>
        <v>40</v>
      </c>
      <c r="N111">
        <f>[25]Ag!F17</f>
        <v>40</v>
      </c>
      <c r="O111">
        <f>[25]Ag!F34</f>
        <v>40</v>
      </c>
      <c r="P111">
        <f>[25]Ag!F50</f>
        <v>38</v>
      </c>
      <c r="Q111">
        <f>[25]Ag!F66</f>
        <v>39</v>
      </c>
      <c r="R111">
        <f>[25]Ag!F82</f>
        <v>37</v>
      </c>
      <c r="S111">
        <f>[25]Ag!F98</f>
        <v>36</v>
      </c>
      <c r="T111">
        <v>39</v>
      </c>
      <c r="U111">
        <v>39</v>
      </c>
      <c r="V111">
        <v>38</v>
      </c>
      <c r="W111">
        <f>VLOOKUP(B111,[26]MP!$Y$35:$Z$40,2,0)</f>
        <v>37</v>
      </c>
      <c r="X111">
        <f>[15]MP!Z37</f>
        <v>38</v>
      </c>
      <c r="Y111">
        <f>[24]MP!Z41</f>
        <v>39</v>
      </c>
      <c r="Z111">
        <f>[16]MP!Z41</f>
        <v>36</v>
      </c>
      <c r="AA111" s="18">
        <f t="shared" si="377"/>
        <v>39</v>
      </c>
      <c r="AB111" s="18">
        <f t="shared" si="386"/>
        <v>39</v>
      </c>
      <c r="AC111" s="18">
        <f t="shared" si="387"/>
        <v>39</v>
      </c>
      <c r="AD111" s="18">
        <f t="shared" si="388"/>
        <v>37</v>
      </c>
      <c r="AE111" s="18">
        <f t="shared" si="389"/>
        <v>36</v>
      </c>
      <c r="AF111" s="18">
        <f t="shared" si="378"/>
        <v>47</v>
      </c>
      <c r="AG111" s="22">
        <f t="shared" si="365"/>
        <v>43</v>
      </c>
      <c r="AH111" s="22">
        <f t="shared" si="366"/>
        <v>47</v>
      </c>
      <c r="AI111" s="22">
        <f t="shared" si="367"/>
        <v>44</v>
      </c>
      <c r="AJ111" s="22">
        <f t="shared" si="368"/>
        <v>40</v>
      </c>
      <c r="AK111" s="31">
        <f t="shared" si="379"/>
        <v>-0.17021276595744683</v>
      </c>
      <c r="AL111" s="31">
        <f t="shared" si="369"/>
        <v>-9.3023255813953543E-2</v>
      </c>
      <c r="AM111" s="31">
        <f t="shared" si="369"/>
        <v>-0.17021276595744683</v>
      </c>
      <c r="AN111" s="31">
        <f t="shared" si="370"/>
        <v>-0.15909090909090906</v>
      </c>
      <c r="AO111" s="31">
        <f t="shared" si="371"/>
        <v>-9.9999999999999978E-2</v>
      </c>
      <c r="AP111" s="6">
        <f>[17]MP!Z41</f>
        <v>37</v>
      </c>
      <c r="AQ111" s="6">
        <f>[18]MP!Z42</f>
        <v>40</v>
      </c>
      <c r="AR111" s="6">
        <f>[19]MP!Z43</f>
        <v>40</v>
      </c>
      <c r="AS111" s="6">
        <f>[20]MP!Z44</f>
        <v>42</v>
      </c>
      <c r="AT111" s="6">
        <f>[21]MP!Z43</f>
        <v>43</v>
      </c>
      <c r="AU111" s="22">
        <f>[22]MP!Z43</f>
        <v>42</v>
      </c>
      <c r="BB111" s="22">
        <f t="shared" si="380"/>
        <v>40</v>
      </c>
      <c r="BC111" s="18">
        <f t="shared" si="381"/>
        <v>42</v>
      </c>
      <c r="BD111" s="18"/>
      <c r="BE111" s="18"/>
      <c r="BF111" s="22">
        <f t="shared" si="382"/>
        <v>42</v>
      </c>
      <c r="BG111" s="122">
        <f t="shared" si="383"/>
        <v>0.92500000000000004</v>
      </c>
      <c r="BH111" s="111">
        <f t="shared" si="383"/>
        <v>1.0526315789473684</v>
      </c>
      <c r="BI111" s="111">
        <f t="shared" si="372"/>
        <v>1.0256410256410255</v>
      </c>
      <c r="BJ111" s="111">
        <f t="shared" si="372"/>
        <v>1.1351351351351351</v>
      </c>
      <c r="BK111" s="111">
        <f t="shared" si="373"/>
        <v>1.1944444444444444</v>
      </c>
      <c r="BL111" s="111">
        <f t="shared" si="374"/>
        <v>1.0769230769230769</v>
      </c>
      <c r="BM111" s="18"/>
      <c r="BN111" s="18"/>
      <c r="BO111" s="18"/>
      <c r="BP111" s="18"/>
      <c r="BQ111" s="18"/>
      <c r="BR111" s="18"/>
      <c r="BS111" s="111">
        <f t="shared" si="384"/>
        <v>1.0256410256410255</v>
      </c>
      <c r="BT111" s="111">
        <f t="shared" si="385"/>
        <v>1.0769230769230769</v>
      </c>
      <c r="BU111" s="18"/>
      <c r="BV111" s="18"/>
      <c r="BW111" s="111">
        <f t="shared" si="375"/>
        <v>1.0769230769230769</v>
      </c>
    </row>
    <row r="112" spans="1:75" s="20" customFormat="1" x14ac:dyDescent="0.25">
      <c r="A112" s="20" t="str">
        <f t="shared" si="376"/>
        <v># Manpower_by_designation:SBM</v>
      </c>
      <c r="B112" t="s">
        <v>38</v>
      </c>
      <c r="C112" s="6">
        <f>[25]Ag!F143</f>
        <v>4</v>
      </c>
      <c r="D112">
        <f>[25]Ag!F158</f>
        <v>4</v>
      </c>
      <c r="E112">
        <f>[25]Ag!F173</f>
        <v>5</v>
      </c>
      <c r="F112">
        <f>[25]Ag!F188</f>
        <v>8</v>
      </c>
      <c r="G112">
        <f>[25]Ag!F202</f>
        <v>9</v>
      </c>
      <c r="H112">
        <f>[25]Ag!F218</f>
        <v>9</v>
      </c>
      <c r="I112">
        <f>[25]Ag!F233</f>
        <v>8</v>
      </c>
      <c r="J112">
        <f>[25]Ag!F248</f>
        <v>8</v>
      </c>
      <c r="K112">
        <f>[25]Ag!F263</f>
        <v>9</v>
      </c>
      <c r="L112">
        <f>[25]Ag!F278</f>
        <v>10</v>
      </c>
      <c r="M112">
        <f>[25]Ag!F293</f>
        <v>10</v>
      </c>
      <c r="N112">
        <f>[25]Ag!F18</f>
        <v>10</v>
      </c>
      <c r="O112">
        <f>[25]Ag!F35</f>
        <v>11</v>
      </c>
      <c r="P112">
        <f>[25]Ag!F51</f>
        <v>11</v>
      </c>
      <c r="Q112">
        <f>[25]Ag!F67</f>
        <v>11</v>
      </c>
      <c r="R112">
        <f>[25]Ag!F83</f>
        <v>11</v>
      </c>
      <c r="S112">
        <f>[25]Ag!F99</f>
        <v>11</v>
      </c>
      <c r="T112">
        <v>12</v>
      </c>
      <c r="U112">
        <v>12</v>
      </c>
      <c r="V112">
        <v>12</v>
      </c>
      <c r="W112">
        <f>VLOOKUP(B112,[26]MP!$Y$35:$Z$40,2,0)</f>
        <v>12</v>
      </c>
      <c r="X112">
        <f>[15]MP!Z38</f>
        <v>13</v>
      </c>
      <c r="Y112">
        <f>[24]MP!Z42</f>
        <v>14</v>
      </c>
      <c r="Z112">
        <f>[16]MP!Z42</f>
        <v>14</v>
      </c>
      <c r="AA112" s="18">
        <f t="shared" si="377"/>
        <v>12</v>
      </c>
      <c r="AB112" s="18">
        <f t="shared" si="386"/>
        <v>11</v>
      </c>
      <c r="AC112" s="18">
        <f t="shared" si="387"/>
        <v>12</v>
      </c>
      <c r="AD112" s="18">
        <f t="shared" si="388"/>
        <v>12</v>
      </c>
      <c r="AE112" s="18">
        <f t="shared" si="389"/>
        <v>14</v>
      </c>
      <c r="AF112" s="18">
        <f t="shared" si="378"/>
        <v>9</v>
      </c>
      <c r="AG112" s="22">
        <f t="shared" si="365"/>
        <v>5</v>
      </c>
      <c r="AH112" s="22">
        <f t="shared" si="366"/>
        <v>9</v>
      </c>
      <c r="AI112" s="22">
        <f t="shared" si="367"/>
        <v>9</v>
      </c>
      <c r="AJ112" s="22">
        <f t="shared" si="368"/>
        <v>10</v>
      </c>
      <c r="AK112" s="31">
        <f t="shared" si="379"/>
        <v>0.33333333333333326</v>
      </c>
      <c r="AL112" s="31">
        <f t="shared" si="369"/>
        <v>1.2000000000000002</v>
      </c>
      <c r="AM112" s="31">
        <f t="shared" si="369"/>
        <v>0.33333333333333326</v>
      </c>
      <c r="AN112" s="31">
        <f t="shared" si="370"/>
        <v>0.33333333333333326</v>
      </c>
      <c r="AO112" s="31">
        <f t="shared" si="371"/>
        <v>0.39999999999999991</v>
      </c>
      <c r="AP112" s="6">
        <f>[17]MP!Z42</f>
        <v>18</v>
      </c>
      <c r="AQ112" s="6">
        <f>[18]MP!Z43</f>
        <v>21</v>
      </c>
      <c r="AR112" s="6">
        <f>[19]MP!Z44</f>
        <v>21</v>
      </c>
      <c r="AS112" s="6">
        <f>[20]MP!Z45</f>
        <v>21</v>
      </c>
      <c r="AT112" s="6">
        <f>[21]MP!Z44</f>
        <v>22</v>
      </c>
      <c r="AU112" s="22">
        <f>[22]MP!Z44</f>
        <v>23</v>
      </c>
      <c r="BB112" s="22">
        <f t="shared" si="380"/>
        <v>21</v>
      </c>
      <c r="BC112" s="18">
        <f t="shared" si="381"/>
        <v>23</v>
      </c>
      <c r="BD112" s="18"/>
      <c r="BE112" s="18"/>
      <c r="BF112" s="22">
        <f t="shared" si="382"/>
        <v>23</v>
      </c>
      <c r="BG112" s="122">
        <f t="shared" si="383"/>
        <v>1.6363636363636365</v>
      </c>
      <c r="BH112" s="111">
        <f t="shared" si="383"/>
        <v>1.9090909090909092</v>
      </c>
      <c r="BI112" s="111">
        <f t="shared" si="372"/>
        <v>1.9090909090909092</v>
      </c>
      <c r="BJ112" s="111">
        <f t="shared" si="372"/>
        <v>1.9090909090909092</v>
      </c>
      <c r="BK112" s="111">
        <f t="shared" si="373"/>
        <v>2</v>
      </c>
      <c r="BL112" s="111">
        <f t="shared" si="374"/>
        <v>1.9166666666666667</v>
      </c>
      <c r="BM112" s="18"/>
      <c r="BN112" s="18"/>
      <c r="BO112" s="18"/>
      <c r="BP112" s="18"/>
      <c r="BQ112" s="18"/>
      <c r="BR112" s="18"/>
      <c r="BS112" s="111">
        <f t="shared" si="384"/>
        <v>1.9090909090909092</v>
      </c>
      <c r="BT112" s="111">
        <f t="shared" si="385"/>
        <v>1.9166666666666667</v>
      </c>
      <c r="BU112" s="18"/>
      <c r="BV112" s="18"/>
      <c r="BW112" s="111">
        <f t="shared" si="375"/>
        <v>1.9166666666666667</v>
      </c>
    </row>
    <row r="113" spans="1:75" s="20" customFormat="1" x14ac:dyDescent="0.25">
      <c r="A113" s="20" t="str">
        <f t="shared" si="376"/>
        <v># Manpower_by_designation:SA</v>
      </c>
      <c r="B113" s="135" t="s">
        <v>136</v>
      </c>
      <c r="C113" s="6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 s="18"/>
      <c r="AB113" s="18"/>
      <c r="AC113" s="18"/>
      <c r="AD113" s="18"/>
      <c r="AE113" s="18"/>
      <c r="AF113" s="18"/>
      <c r="AG113" s="22"/>
      <c r="AH113" s="22"/>
      <c r="AI113" s="22"/>
      <c r="AJ113" s="22"/>
      <c r="AK113" s="31"/>
      <c r="AL113" s="31"/>
      <c r="AM113" s="31"/>
      <c r="AN113" s="31"/>
      <c r="AO113" s="31"/>
      <c r="AP113" s="6"/>
      <c r="AQ113" s="6">
        <f>[18]MP!$Z$46</f>
        <v>799</v>
      </c>
      <c r="AR113" s="22">
        <f>[19]MP!$Z$41</f>
        <v>902</v>
      </c>
      <c r="AS113" s="22">
        <f>[20]MP!Z46</f>
        <v>1130</v>
      </c>
      <c r="AT113" s="22">
        <f>[21]MP!$Z$41</f>
        <v>1301</v>
      </c>
      <c r="AU113" s="22">
        <f>[22]MP!$Z$41</f>
        <v>1550</v>
      </c>
      <c r="BB113" s="22">
        <f t="shared" si="380"/>
        <v>902</v>
      </c>
      <c r="BC113" s="18">
        <f t="shared" si="381"/>
        <v>1550</v>
      </c>
      <c r="BD113" s="18"/>
      <c r="BE113" s="18"/>
      <c r="BF113" s="22">
        <f t="shared" si="382"/>
        <v>1550</v>
      </c>
      <c r="BG113" s="122"/>
      <c r="BH113" s="111"/>
      <c r="BI113" s="111"/>
      <c r="BJ113" s="111"/>
      <c r="BK113" s="111"/>
      <c r="BL113" s="111"/>
      <c r="BM113" s="18"/>
      <c r="BN113" s="18"/>
      <c r="BO113" s="18"/>
      <c r="BP113" s="18"/>
      <c r="BQ113" s="18"/>
      <c r="BR113" s="18"/>
      <c r="BS113" s="111"/>
      <c r="BT113" s="111"/>
      <c r="BU113" s="18"/>
      <c r="BV113" s="18"/>
      <c r="BW113" s="111"/>
    </row>
    <row r="114" spans="1:75" s="19" customFormat="1" x14ac:dyDescent="0.25">
      <c r="A114" s="20" t="str">
        <f t="shared" si="376"/>
        <v># Manpower_by_designation:Total (excl. SA)</v>
      </c>
      <c r="B114" s="1" t="s">
        <v>137</v>
      </c>
      <c r="C114" s="7">
        <f t="shared" ref="C114:Z114" si="390">SUM(C107:C112)</f>
        <v>1354</v>
      </c>
      <c r="D114" s="7">
        <f t="shared" si="390"/>
        <v>1383</v>
      </c>
      <c r="E114" s="7">
        <f t="shared" si="390"/>
        <v>1476</v>
      </c>
      <c r="F114" s="7">
        <f t="shared" si="390"/>
        <v>1632</v>
      </c>
      <c r="G114" s="7">
        <f t="shared" si="390"/>
        <v>1590</v>
      </c>
      <c r="H114" s="7">
        <f t="shared" si="390"/>
        <v>1621</v>
      </c>
      <c r="I114" s="7">
        <f t="shared" si="390"/>
        <v>1650</v>
      </c>
      <c r="J114" s="7">
        <f t="shared" si="390"/>
        <v>1751</v>
      </c>
      <c r="K114" s="7">
        <f t="shared" si="390"/>
        <v>1734</v>
      </c>
      <c r="L114" s="7">
        <f t="shared" si="390"/>
        <v>1802</v>
      </c>
      <c r="M114" s="7">
        <f t="shared" si="390"/>
        <v>1897</v>
      </c>
      <c r="N114" s="7">
        <f t="shared" si="390"/>
        <v>1928</v>
      </c>
      <c r="O114" s="7">
        <f t="shared" si="390"/>
        <v>1939</v>
      </c>
      <c r="P114" s="7">
        <f t="shared" si="390"/>
        <v>1938</v>
      </c>
      <c r="Q114" s="7">
        <f t="shared" si="390"/>
        <v>2068</v>
      </c>
      <c r="R114" s="7">
        <f t="shared" si="390"/>
        <v>2121</v>
      </c>
      <c r="S114" s="7">
        <f t="shared" si="390"/>
        <v>2197</v>
      </c>
      <c r="T114" s="7">
        <f t="shared" si="390"/>
        <v>2295</v>
      </c>
      <c r="U114" s="7">
        <f t="shared" si="390"/>
        <v>2378</v>
      </c>
      <c r="V114" s="7">
        <f t="shared" si="390"/>
        <v>2500</v>
      </c>
      <c r="W114" s="7">
        <f t="shared" si="390"/>
        <v>2624</v>
      </c>
      <c r="X114" s="7">
        <f t="shared" si="390"/>
        <v>2812</v>
      </c>
      <c r="Y114" s="7">
        <f t="shared" si="390"/>
        <v>3031</v>
      </c>
      <c r="Z114" s="7">
        <f t="shared" si="390"/>
        <v>3144</v>
      </c>
      <c r="AA114" s="17">
        <f t="shared" si="377"/>
        <v>2295</v>
      </c>
      <c r="AB114" s="17">
        <f t="shared" si="386"/>
        <v>2068</v>
      </c>
      <c r="AC114" s="17">
        <f t="shared" si="387"/>
        <v>2295</v>
      </c>
      <c r="AD114" s="17">
        <f t="shared" si="388"/>
        <v>2624</v>
      </c>
      <c r="AE114" s="17">
        <f t="shared" si="389"/>
        <v>3144</v>
      </c>
      <c r="AF114" s="17">
        <f t="shared" si="378"/>
        <v>1621</v>
      </c>
      <c r="AG114" s="27">
        <f t="shared" si="365"/>
        <v>1476</v>
      </c>
      <c r="AH114" s="27">
        <f t="shared" si="366"/>
        <v>1621</v>
      </c>
      <c r="AI114" s="27">
        <f t="shared" si="367"/>
        <v>1734</v>
      </c>
      <c r="AJ114" s="27">
        <f t="shared" si="368"/>
        <v>1928</v>
      </c>
      <c r="AK114" s="32">
        <f t="shared" si="379"/>
        <v>0.41579272054287486</v>
      </c>
      <c r="AL114" s="32">
        <f t="shared" si="369"/>
        <v>0.40108401084010836</v>
      </c>
      <c r="AM114" s="32">
        <f t="shared" si="369"/>
        <v>0.41579272054287486</v>
      </c>
      <c r="AN114" s="32">
        <f t="shared" si="370"/>
        <v>0.51326412918108422</v>
      </c>
      <c r="AO114" s="32">
        <f t="shared" si="371"/>
        <v>0.63070539419087135</v>
      </c>
      <c r="AP114" s="7">
        <f t="shared" ref="AP114:AU114" si="391">SUM(AP107:AP112)</f>
        <v>3220</v>
      </c>
      <c r="AQ114" s="7">
        <f t="shared" si="391"/>
        <v>2564</v>
      </c>
      <c r="AR114" s="7">
        <f t="shared" si="391"/>
        <v>2534</v>
      </c>
      <c r="AS114" s="7">
        <f t="shared" si="391"/>
        <v>2327</v>
      </c>
      <c r="AT114" s="7">
        <f t="shared" si="391"/>
        <v>2436</v>
      </c>
      <c r="AU114" s="7">
        <f t="shared" si="391"/>
        <v>2491</v>
      </c>
      <c r="BB114" s="114">
        <f t="shared" ref="BB114:BF114" si="392">SUM(BB107:BB112)</f>
        <v>2534</v>
      </c>
      <c r="BC114" s="114">
        <f t="shared" si="392"/>
        <v>2491</v>
      </c>
      <c r="BD114" s="114">
        <f t="shared" si="392"/>
        <v>0</v>
      </c>
      <c r="BE114" s="114">
        <f t="shared" si="392"/>
        <v>0</v>
      </c>
      <c r="BF114" s="114">
        <f t="shared" si="392"/>
        <v>2491</v>
      </c>
      <c r="BG114" s="123">
        <f t="shared" si="383"/>
        <v>1.6606498194945849</v>
      </c>
      <c r="BH114" s="118">
        <f t="shared" si="383"/>
        <v>1.323013415892673</v>
      </c>
      <c r="BI114" s="118">
        <f t="shared" ref="BI114" si="393">AR114/Q114</f>
        <v>1.2253384912959382</v>
      </c>
      <c r="BJ114" s="118">
        <f t="shared" ref="BJ114" si="394">AS114/R114</f>
        <v>1.0971239981140972</v>
      </c>
      <c r="BK114" s="118">
        <f t="shared" ref="BK114" si="395">AT114/S114</f>
        <v>1.1087847064178424</v>
      </c>
      <c r="BL114" s="118">
        <f t="shared" ref="BL114" si="396">AU114/T114</f>
        <v>1.0854030501089325</v>
      </c>
      <c r="BM114" s="37"/>
      <c r="BN114" s="37"/>
      <c r="BO114" s="37"/>
      <c r="BP114" s="37"/>
      <c r="BQ114" s="37"/>
      <c r="BR114" s="37"/>
      <c r="BS114" s="118">
        <f t="shared" si="384"/>
        <v>1.2253384912959382</v>
      </c>
      <c r="BT114" s="111">
        <f t="shared" si="385"/>
        <v>1.0854030501089325</v>
      </c>
      <c r="BU114" s="37"/>
      <c r="BV114" s="37"/>
      <c r="BW114" s="118">
        <f t="shared" si="375"/>
        <v>1.0854030501089325</v>
      </c>
    </row>
    <row r="115" spans="1:75" x14ac:dyDescent="0.25">
      <c r="A115" s="20" t="s">
        <v>162</v>
      </c>
      <c r="U115">
        <f>SUM(U109:U112)</f>
        <v>452</v>
      </c>
      <c r="V115">
        <f t="shared" ref="V115:W115" si="397">SUM(V109:V112)</f>
        <v>465</v>
      </c>
      <c r="W115">
        <f t="shared" si="397"/>
        <v>477</v>
      </c>
      <c r="BG115" s="124"/>
    </row>
    <row r="116" spans="1:75" x14ac:dyDescent="0.25">
      <c r="BG116" s="124"/>
    </row>
    <row r="117" spans="1:75" s="20" customFormat="1" x14ac:dyDescent="0.25">
      <c r="B117" s="2" t="s">
        <v>15</v>
      </c>
      <c r="C117" s="3">
        <v>42005</v>
      </c>
      <c r="D117" s="3">
        <v>42036</v>
      </c>
      <c r="E117" s="3">
        <v>42064</v>
      </c>
      <c r="F117" s="3">
        <v>42095</v>
      </c>
      <c r="G117" s="3">
        <v>42125</v>
      </c>
      <c r="H117" s="3">
        <v>42156</v>
      </c>
      <c r="I117" s="3">
        <v>42186</v>
      </c>
      <c r="J117" s="3">
        <v>42217</v>
      </c>
      <c r="K117" s="3">
        <v>42248</v>
      </c>
      <c r="L117" s="3">
        <v>42278</v>
      </c>
      <c r="M117" s="3">
        <v>42309</v>
      </c>
      <c r="N117" s="3">
        <v>42339</v>
      </c>
      <c r="O117" s="3">
        <v>42370</v>
      </c>
      <c r="P117" s="3">
        <v>42401</v>
      </c>
      <c r="Q117" s="3">
        <v>42430</v>
      </c>
      <c r="R117" s="3">
        <v>42461</v>
      </c>
      <c r="S117" s="3">
        <v>42491</v>
      </c>
      <c r="T117" s="3">
        <v>42522</v>
      </c>
      <c r="U117" s="3">
        <v>42552</v>
      </c>
      <c r="V117" s="3">
        <v>42583</v>
      </c>
      <c r="W117" s="3">
        <v>42614</v>
      </c>
      <c r="X117" s="3">
        <v>42644</v>
      </c>
      <c r="Y117" s="3">
        <v>42675</v>
      </c>
      <c r="Z117" s="3">
        <v>42705</v>
      </c>
      <c r="AA117" s="29" t="s">
        <v>138</v>
      </c>
      <c r="AB117" s="29" t="s">
        <v>19</v>
      </c>
      <c r="AC117" s="29" t="s">
        <v>20</v>
      </c>
      <c r="AD117" s="29" t="s">
        <v>21</v>
      </c>
      <c r="AE117" s="29" t="s">
        <v>22</v>
      </c>
      <c r="AF117" s="26" t="str">
        <f t="shared" ref="AF117:AJ117" si="398">AF106</f>
        <v>YTD 0/15</v>
      </c>
      <c r="AG117" s="26" t="str">
        <f t="shared" si="398"/>
        <v>Q1 '15</v>
      </c>
      <c r="AH117" s="26" t="str">
        <f t="shared" si="398"/>
        <v>Q2 '15</v>
      </c>
      <c r="AI117" s="26" t="str">
        <f t="shared" si="398"/>
        <v>Q3 '15</v>
      </c>
      <c r="AJ117" s="26" t="str">
        <f t="shared" si="398"/>
        <v>Q4 '15</v>
      </c>
      <c r="AK117" s="30" t="s">
        <v>27</v>
      </c>
      <c r="AL117" s="30" t="s">
        <v>29</v>
      </c>
      <c r="AM117" s="30" t="s">
        <v>30</v>
      </c>
      <c r="AN117" s="30" t="s">
        <v>31</v>
      </c>
      <c r="AO117" s="30" t="s">
        <v>32</v>
      </c>
      <c r="AP117" s="108">
        <v>42736</v>
      </c>
      <c r="AQ117" s="108">
        <v>42767</v>
      </c>
      <c r="AR117" s="108">
        <v>42795</v>
      </c>
      <c r="AS117" s="108">
        <v>42826</v>
      </c>
      <c r="AT117" s="108">
        <v>42856</v>
      </c>
      <c r="AU117" s="108">
        <v>42887</v>
      </c>
      <c r="AV117" s="108">
        <v>42917</v>
      </c>
      <c r="AW117" s="108">
        <v>42948</v>
      </c>
      <c r="AX117" s="108">
        <v>42979</v>
      </c>
      <c r="AY117" s="108">
        <v>43009</v>
      </c>
      <c r="AZ117" s="108">
        <v>43040</v>
      </c>
      <c r="BA117" s="108">
        <v>43070</v>
      </c>
      <c r="BB117" s="29" t="s">
        <v>123</v>
      </c>
      <c r="BC117" s="29" t="s">
        <v>124</v>
      </c>
      <c r="BD117" s="29" t="s">
        <v>125</v>
      </c>
      <c r="BE117" s="29" t="s">
        <v>126</v>
      </c>
      <c r="BF117" s="29" t="str">
        <f>$BF$3</f>
        <v>YTD 6/17</v>
      </c>
      <c r="BG117" s="121">
        <v>42736</v>
      </c>
      <c r="BH117" s="108">
        <v>42767</v>
      </c>
      <c r="BI117" s="108">
        <v>42795</v>
      </c>
      <c r="BJ117" s="108">
        <v>42826</v>
      </c>
      <c r="BK117" s="108">
        <v>42856</v>
      </c>
      <c r="BL117" s="108">
        <v>42887</v>
      </c>
      <c r="BM117" s="108">
        <v>42917</v>
      </c>
      <c r="BN117" s="108">
        <v>42948</v>
      </c>
      <c r="BO117" s="108">
        <v>42979</v>
      </c>
      <c r="BP117" s="108">
        <v>43009</v>
      </c>
      <c r="BQ117" s="108">
        <v>43040</v>
      </c>
      <c r="BR117" s="108">
        <v>43070</v>
      </c>
      <c r="BS117" s="29" t="s">
        <v>127</v>
      </c>
      <c r="BT117" s="29" t="s">
        <v>128</v>
      </c>
      <c r="BU117" s="29" t="s">
        <v>96</v>
      </c>
      <c r="BV117" s="29" t="s">
        <v>129</v>
      </c>
      <c r="BW117" s="112" t="s">
        <v>130</v>
      </c>
    </row>
    <row r="118" spans="1:75" s="20" customFormat="1" x14ac:dyDescent="0.25">
      <c r="A118" s="20" t="str">
        <f>$B$117&amp;"_by_designation:"&amp;B118</f>
        <v>Recruit_by_designation:AG</v>
      </c>
      <c r="B118" t="s">
        <v>17</v>
      </c>
      <c r="C118" s="6">
        <f>[25]Ag!L137</f>
        <v>175</v>
      </c>
      <c r="D118" s="6">
        <f>[25]Ag!L153</f>
        <v>58</v>
      </c>
      <c r="E118" s="6">
        <f>[25]Ag!L167</f>
        <v>180</v>
      </c>
      <c r="F118" s="6">
        <f>[25]Ag!L183</f>
        <v>245</v>
      </c>
      <c r="G118" s="6">
        <f>[25]Ag!L197</f>
        <v>188</v>
      </c>
      <c r="H118" s="6">
        <f>[25]Ag!L212</f>
        <v>220</v>
      </c>
      <c r="I118" s="6">
        <f>[25]Ag!$L$227</f>
        <v>206</v>
      </c>
      <c r="J118" s="6">
        <f>[25]Ag!$L$242</f>
        <v>204</v>
      </c>
      <c r="K118" s="6">
        <f>[25]Ag!$L$257</f>
        <v>190</v>
      </c>
      <c r="L118" s="6">
        <f>[25]Ag!$L$272</f>
        <v>162</v>
      </c>
      <c r="M118" s="6">
        <f>[25]Ag!$L$286</f>
        <v>296</v>
      </c>
      <c r="N118" s="6">
        <f>[25]Ag!$M$12</f>
        <v>232</v>
      </c>
      <c r="O118" s="6">
        <f>[25]Ag!$M$27</f>
        <v>65</v>
      </c>
      <c r="P118" s="6">
        <f>[25]Ag!$M$45</f>
        <v>72</v>
      </c>
      <c r="Q118" s="6">
        <f>[25]Ag!$M$60</f>
        <v>289</v>
      </c>
      <c r="R118" s="6">
        <f>[25]Ag!$M$77</f>
        <v>193</v>
      </c>
      <c r="S118" s="6">
        <f>[25]Ag!$L$93</f>
        <v>177</v>
      </c>
      <c r="T118" s="6">
        <f>[25]Ag!$L$108</f>
        <v>273</v>
      </c>
      <c r="U118" s="6">
        <f>[25]Ag!$L$122</f>
        <v>224</v>
      </c>
      <c r="V118" s="6">
        <v>211</v>
      </c>
      <c r="W118" s="6">
        <f>IFERROR(VLOOKUP(B118,[26]Recruit!$I$48:$J$53,2,0),0)</f>
        <v>289</v>
      </c>
      <c r="X118" s="6">
        <f>[15]Recruit!$J$48</f>
        <v>253</v>
      </c>
      <c r="Y118" s="6">
        <f>[24]Recruit!$J$48</f>
        <v>307</v>
      </c>
      <c r="Z118" s="6">
        <f>[16]Recruit!$J$48</f>
        <v>344</v>
      </c>
      <c r="AA118" s="22">
        <f>SUM(O118:INDEX(O118:Z118,$B$2))</f>
        <v>1069</v>
      </c>
      <c r="AB118" s="22">
        <f t="shared" ref="AB118:AB123" si="399">SUM(O118:Q118)</f>
        <v>426</v>
      </c>
      <c r="AC118" s="22">
        <f t="shared" ref="AC118:AC123" si="400">SUM(R118:T118)</f>
        <v>643</v>
      </c>
      <c r="AD118" s="22">
        <f t="shared" ref="AD118:AD123" si="401">SUM(U118:W118)</f>
        <v>724</v>
      </c>
      <c r="AE118" s="22">
        <f t="shared" ref="AE118:AE123" si="402">SUM(X118:Z118)</f>
        <v>904</v>
      </c>
      <c r="AF118" s="22">
        <f>SUM(C118                                                               : INDEX(C118:N118,$B$2))</f>
        <v>1066</v>
      </c>
      <c r="AG118" s="22">
        <f t="shared" ref="AG118:AG124" si="403">SUM(C118:E118)</f>
        <v>413</v>
      </c>
      <c r="AH118" s="22">
        <f t="shared" ref="AH118:AH124" si="404">SUM(F118:H118)</f>
        <v>653</v>
      </c>
      <c r="AI118" s="22">
        <f t="shared" ref="AI118:AI124" si="405">SUM(I118:K118)</f>
        <v>600</v>
      </c>
      <c r="AJ118" s="22">
        <f t="shared" ref="AJ118:AJ124" si="406">SUM(L118:N118)</f>
        <v>690</v>
      </c>
      <c r="AK118" s="31">
        <f>AA118/AF118-1</f>
        <v>2.8142589118198558E-3</v>
      </c>
      <c r="AL118" s="31">
        <f t="shared" ref="AL118:AM124" si="407">AB118/AG118-1</f>
        <v>3.14769975786926E-2</v>
      </c>
      <c r="AM118" s="31">
        <f t="shared" si="407"/>
        <v>-1.5313935681470103E-2</v>
      </c>
      <c r="AN118" s="31">
        <f t="shared" ref="AN118:AN124" si="408">AD118/AI118-1</f>
        <v>0.20666666666666678</v>
      </c>
      <c r="AO118" s="31">
        <f t="shared" ref="AO118:AO124" si="409">AE118/AJ118-1</f>
        <v>0.3101449275362318</v>
      </c>
      <c r="AP118" s="113">
        <f>[17]Recruit!$J$47</f>
        <v>150</v>
      </c>
      <c r="AQ118" s="113">
        <f>[18]Recruit!$J$49</f>
        <v>323</v>
      </c>
      <c r="AR118" s="113">
        <f>[19]Recruit!$J$47</f>
        <v>328</v>
      </c>
      <c r="AS118" s="113">
        <f>[20]Recruit!$J$48</f>
        <v>272</v>
      </c>
      <c r="AT118" s="113">
        <f>[21]Recruit!$J$48</f>
        <v>334</v>
      </c>
      <c r="AU118" s="113">
        <f>[22]Recruit!$J$49</f>
        <v>392</v>
      </c>
      <c r="AV118" s="113"/>
      <c r="AW118" s="113"/>
      <c r="AX118" s="113"/>
      <c r="AY118" s="113"/>
      <c r="AZ118" s="113"/>
      <c r="BA118" s="113"/>
      <c r="BB118" s="113">
        <f>SUM(AP118:INDEX(AP118:AR118,IF($B$2&lt;3,$B$2,3)))</f>
        <v>801</v>
      </c>
      <c r="BC118" s="113">
        <f>SUM(AS118:INDEX(AS118:AU118,IF(AND($B$2&gt;3,B116&lt;7),$B$2-3,0)))</f>
        <v>998</v>
      </c>
      <c r="BD118" s="113">
        <f>SUM(AV118:INDEX(AV118:AX118,IF(AND($B$2&gt;6,$B$2&lt;10),$B$2-6,0)))</f>
        <v>0</v>
      </c>
      <c r="BE118" s="113">
        <f>SUM(AY118:INDEX(AY118:BA118,IF($B$2&gt;9,$B$2-9,0)))</f>
        <v>0</v>
      </c>
      <c r="BF118" s="113">
        <f>SUM($AP118:INDEX(AP118:BA118,$B$2))</f>
        <v>1799</v>
      </c>
      <c r="BG118" s="122">
        <f>IFERROR(AP118/O118,0)</f>
        <v>2.3076923076923075</v>
      </c>
      <c r="BH118" s="111">
        <f t="shared" ref="BH118:BR123" si="410">IFERROR(AQ118/P118,0)</f>
        <v>4.4861111111111107</v>
      </c>
      <c r="BI118" s="111">
        <f t="shared" si="410"/>
        <v>1.1349480968858132</v>
      </c>
      <c r="BJ118" s="111">
        <f t="shared" si="410"/>
        <v>1.4093264248704662</v>
      </c>
      <c r="BK118" s="111">
        <f t="shared" si="410"/>
        <v>1.8870056497175141</v>
      </c>
      <c r="BL118" s="111">
        <f t="shared" si="410"/>
        <v>1.4358974358974359</v>
      </c>
      <c r="BM118" s="111">
        <f t="shared" si="410"/>
        <v>0</v>
      </c>
      <c r="BN118" s="111">
        <f t="shared" si="410"/>
        <v>0</v>
      </c>
      <c r="BO118" s="111">
        <f t="shared" si="410"/>
        <v>0</v>
      </c>
      <c r="BP118" s="111">
        <f t="shared" si="410"/>
        <v>0</v>
      </c>
      <c r="BQ118" s="111">
        <f t="shared" si="410"/>
        <v>0</v>
      </c>
      <c r="BR118" s="111">
        <f t="shared" si="410"/>
        <v>0</v>
      </c>
      <c r="BS118" s="111">
        <f>IFERROR(BB118/SUM(O118:INDEX(O118:Q118,IF($B$2&lt;3,$B$2,3))),0)</f>
        <v>1.880281690140845</v>
      </c>
      <c r="BT118" s="111">
        <f>IFERROR(BC118/SUM(R118:INDEX(R118:T118,IF($C$2&lt;3,$C$2,3))),0)</f>
        <v>1.552099533437014</v>
      </c>
      <c r="BU118" s="111">
        <f>IFERROR(BD118/SUM(U118:INDEX(U118:W118,IF($B$2&lt;3,$B$2,3))),0)</f>
        <v>0</v>
      </c>
      <c r="BV118" s="111">
        <f>IFERROR(BE118/SUM(X118:INDEX(X118:Z118,IF($B$2&lt;3,$B$2,3))),0)</f>
        <v>0</v>
      </c>
      <c r="BW118" s="111">
        <f>IFERROR(BF118/AA118,0)</f>
        <v>1.6828811973807296</v>
      </c>
    </row>
    <row r="119" spans="1:75" s="20" customFormat="1" x14ac:dyDescent="0.25">
      <c r="A119" s="20" t="str">
        <f t="shared" ref="A119:A124" si="411">$B$117&amp;"_by_designation:"&amp;B119</f>
        <v>Recruit_by_designation:US</v>
      </c>
      <c r="B119" t="s">
        <v>34</v>
      </c>
      <c r="C119" s="6">
        <f>[25]Ag!L138</f>
        <v>11</v>
      </c>
      <c r="D119" s="6">
        <f>[25]Ag!L154</f>
        <v>4</v>
      </c>
      <c r="E119" s="6">
        <f>[25]Ag!L168</f>
        <v>14</v>
      </c>
      <c r="F119" s="6">
        <f>[25]Ag!L184</f>
        <v>5</v>
      </c>
      <c r="G119" s="6">
        <f>[25]Ag!L198</f>
        <v>3</v>
      </c>
      <c r="H119" s="6">
        <f>[25]Ag!L213</f>
        <v>2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>
        <f>IFERROR(VLOOKUP(B119,[26]Recruit!$I$48:$J$53,2,0),0)</f>
        <v>0</v>
      </c>
      <c r="X119" s="6"/>
      <c r="Y119" s="6"/>
      <c r="Z119" s="6"/>
      <c r="AA119" s="22">
        <f>SUM(O119:INDEX(O119:Z119,$B$2))</f>
        <v>0</v>
      </c>
      <c r="AB119" s="22">
        <f t="shared" si="399"/>
        <v>0</v>
      </c>
      <c r="AC119" s="22">
        <f t="shared" si="400"/>
        <v>0</v>
      </c>
      <c r="AD119" s="22">
        <f t="shared" si="401"/>
        <v>0</v>
      </c>
      <c r="AE119" s="22">
        <f t="shared" si="402"/>
        <v>0</v>
      </c>
      <c r="AF119" s="22">
        <f>SUM(C119                                                               : INDEX(C119:N119,$B$2))</f>
        <v>39</v>
      </c>
      <c r="AG119" s="22">
        <f t="shared" si="403"/>
        <v>29</v>
      </c>
      <c r="AH119" s="22">
        <f t="shared" si="404"/>
        <v>10</v>
      </c>
      <c r="AI119" s="22">
        <f t="shared" si="405"/>
        <v>0</v>
      </c>
      <c r="AJ119" s="22">
        <f t="shared" si="406"/>
        <v>0</v>
      </c>
      <c r="AK119" s="31">
        <f t="shared" ref="AK119:AK124" si="412">AA119/AF119-1</f>
        <v>-1</v>
      </c>
      <c r="AL119" s="31">
        <f t="shared" si="407"/>
        <v>-1</v>
      </c>
      <c r="AM119" s="31">
        <f t="shared" si="407"/>
        <v>-1</v>
      </c>
      <c r="AN119" s="31">
        <f>IFERROR(AD119/AI119-1,0)</f>
        <v>0</v>
      </c>
      <c r="AO119" s="31">
        <f>IFERROR(AE119/AJ119-1,0)</f>
        <v>0</v>
      </c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/>
      <c r="BB119" s="113">
        <f>SUM(AP119:INDEX(AP119:AR119,IF($B$2&lt;3,$B$2,3)))</f>
        <v>0</v>
      </c>
      <c r="BC119" s="113">
        <f>SUM(AS119:INDEX(AS119:AU119,IF(AND($B$2&gt;3,B117&lt;7),$B$2-3,0)))</f>
        <v>0</v>
      </c>
      <c r="BD119" s="113">
        <f>SUM(AV119:INDEX(AV119:AX119,IF(AND($B$2&gt;6,$B$2&lt;10),$B$2-6,0)))</f>
        <v>0</v>
      </c>
      <c r="BE119" s="113">
        <f>SUM(AY119:INDEX(AY119:BA119,IF($B$2&gt;9,$B$2-9,0)))</f>
        <v>0</v>
      </c>
      <c r="BF119" s="113">
        <f>SUM($AP119:INDEX(AP119:BA119,$B$2))</f>
        <v>0</v>
      </c>
      <c r="BG119" s="122">
        <f t="shared" ref="BG119:BG123" si="413">IFERROR(AP119/O119,0)</f>
        <v>0</v>
      </c>
      <c r="BH119" s="111">
        <f t="shared" si="410"/>
        <v>0</v>
      </c>
      <c r="BI119" s="111">
        <f t="shared" si="410"/>
        <v>0</v>
      </c>
      <c r="BJ119" s="111">
        <f t="shared" si="410"/>
        <v>0</v>
      </c>
      <c r="BK119" s="111">
        <f t="shared" si="410"/>
        <v>0</v>
      </c>
      <c r="BL119" s="111">
        <f t="shared" si="410"/>
        <v>0</v>
      </c>
      <c r="BM119" s="111">
        <f t="shared" si="410"/>
        <v>0</v>
      </c>
      <c r="BN119" s="111">
        <f t="shared" si="410"/>
        <v>0</v>
      </c>
      <c r="BO119" s="111">
        <f t="shared" si="410"/>
        <v>0</v>
      </c>
      <c r="BP119" s="111">
        <f t="shared" si="410"/>
        <v>0</v>
      </c>
      <c r="BQ119" s="111">
        <f t="shared" si="410"/>
        <v>0</v>
      </c>
      <c r="BR119" s="111">
        <f t="shared" si="410"/>
        <v>0</v>
      </c>
      <c r="BS119" s="111">
        <f>IFERROR(BB119/SUM(O119:INDEX(O119:Q119,IF($B$2&lt;3,$B$2,3))),0)</f>
        <v>0</v>
      </c>
      <c r="BT119" s="111">
        <f>IFERROR(BC119/SUM(R119:INDEX(R119:T119,IF($C$2&lt;3,$C$2,3))),0)</f>
        <v>0</v>
      </c>
      <c r="BU119" s="111">
        <f>IFERROR(BD119/SUM(U119:INDEX(U119:W119,IF($B$2&lt;3,$B$2,3))),0)</f>
        <v>0</v>
      </c>
      <c r="BV119" s="111">
        <f>IFERROR(BE119/SUM(X119:INDEX(X119:Z119,IF($B$2&lt;3,$B$2,3))),0)</f>
        <v>0</v>
      </c>
      <c r="BW119" s="111">
        <f t="shared" ref="BW119:BW124" si="414">IFERROR(BF119/AA119,0)</f>
        <v>0</v>
      </c>
    </row>
    <row r="120" spans="1:75" s="20" customFormat="1" x14ac:dyDescent="0.25">
      <c r="A120" s="20" t="str">
        <f t="shared" si="411"/>
        <v>Recruit_by_designation:UM</v>
      </c>
      <c r="B120" t="s">
        <v>35</v>
      </c>
      <c r="C120" s="6">
        <f>[25]Ag!L139</f>
        <v>23</v>
      </c>
      <c r="D120" s="6">
        <f>[25]Ag!L155</f>
        <v>9</v>
      </c>
      <c r="E120" s="6">
        <f>[25]Ag!L169</f>
        <v>25</v>
      </c>
      <c r="F120" s="6">
        <f>[25]Ag!L185</f>
        <v>36</v>
      </c>
      <c r="G120" s="6">
        <f>[25]Ag!L199</f>
        <v>28</v>
      </c>
      <c r="H120" s="6">
        <f>[25]Ag!L214</f>
        <v>28</v>
      </c>
      <c r="I120" s="6">
        <f>[25]Ag!L228</f>
        <v>19</v>
      </c>
      <c r="J120" s="6">
        <f>[25]Ag!L243</f>
        <v>20</v>
      </c>
      <c r="K120" s="6">
        <f>[25]Ag!L258</f>
        <v>27</v>
      </c>
      <c r="L120" s="6">
        <f>[25]Ag!L273</f>
        <v>19</v>
      </c>
      <c r="M120" s="6">
        <f>[25]Ag!L287</f>
        <v>17</v>
      </c>
      <c r="N120" s="6">
        <f>[25]Ag!N13</f>
        <v>16</v>
      </c>
      <c r="O120" s="6">
        <f>[25]Ag!$N$28</f>
        <v>5</v>
      </c>
      <c r="P120" s="6">
        <f>[25]Ag!$N$46</f>
        <v>2</v>
      </c>
      <c r="Q120" s="6">
        <f>[25]Ag!N61</f>
        <v>22</v>
      </c>
      <c r="R120" s="6">
        <f>[25]Ag!N78</f>
        <v>16</v>
      </c>
      <c r="S120" s="6">
        <f>[25]Ag!L94</f>
        <v>29</v>
      </c>
      <c r="T120" s="6">
        <f>[25]Ag!L109</f>
        <v>31</v>
      </c>
      <c r="U120" s="6">
        <f>[25]Ag!L123</f>
        <v>19</v>
      </c>
      <c r="V120" s="6">
        <v>24</v>
      </c>
      <c r="W120" s="6">
        <f>IFERROR(VLOOKUP(B120,[26]Recruit!$I$48:$J$53,2,0),0)</f>
        <v>29</v>
      </c>
      <c r="X120" s="6">
        <f>[15]Recruit!$J$52</f>
        <v>41</v>
      </c>
      <c r="Y120" s="6">
        <f>[24]Recruit!$J$52</f>
        <v>57</v>
      </c>
      <c r="Z120" s="6">
        <f>[16]Recruit!$J$50</f>
        <v>32</v>
      </c>
      <c r="AA120" s="22">
        <f>SUM(O120:INDEX(O120:Z120,$B$2))</f>
        <v>105</v>
      </c>
      <c r="AB120" s="22">
        <f t="shared" si="399"/>
        <v>29</v>
      </c>
      <c r="AC120" s="22">
        <f t="shared" si="400"/>
        <v>76</v>
      </c>
      <c r="AD120" s="22">
        <f t="shared" si="401"/>
        <v>72</v>
      </c>
      <c r="AE120" s="22">
        <f t="shared" si="402"/>
        <v>130</v>
      </c>
      <c r="AF120" s="22">
        <f>SUM(C120                                                               : INDEX(C120:N120,$B$2))</f>
        <v>149</v>
      </c>
      <c r="AG120" s="22">
        <f t="shared" si="403"/>
        <v>57</v>
      </c>
      <c r="AH120" s="22">
        <f t="shared" si="404"/>
        <v>92</v>
      </c>
      <c r="AI120" s="22">
        <f t="shared" si="405"/>
        <v>66</v>
      </c>
      <c r="AJ120" s="22">
        <f t="shared" si="406"/>
        <v>52</v>
      </c>
      <c r="AK120" s="31">
        <f t="shared" si="412"/>
        <v>-0.29530201342281881</v>
      </c>
      <c r="AL120" s="31">
        <f t="shared" si="407"/>
        <v>-0.49122807017543857</v>
      </c>
      <c r="AM120" s="31">
        <f t="shared" si="407"/>
        <v>-0.17391304347826086</v>
      </c>
      <c r="AN120" s="31">
        <f t="shared" si="408"/>
        <v>9.0909090909090828E-2</v>
      </c>
      <c r="AO120" s="31">
        <f t="shared" si="409"/>
        <v>1.5</v>
      </c>
      <c r="AP120" s="113">
        <f>[17]Recruit!$J$51</f>
        <v>21</v>
      </c>
      <c r="AQ120" s="113">
        <f>[18]Recruit!$J$53</f>
        <v>41</v>
      </c>
      <c r="AR120" s="113">
        <f>[19]Recruit!$J$50</f>
        <v>13</v>
      </c>
      <c r="AS120" s="113">
        <f>[20]Recruit!$J$52</f>
        <v>14</v>
      </c>
      <c r="AT120" s="113">
        <f>[21]Recruit!$J$52</f>
        <v>10</v>
      </c>
      <c r="AU120" s="113">
        <f>[22]Recruit!$J$53</f>
        <v>15</v>
      </c>
      <c r="AV120" s="113"/>
      <c r="AW120" s="113"/>
      <c r="AX120" s="113"/>
      <c r="AY120" s="113"/>
      <c r="AZ120" s="113"/>
      <c r="BA120" s="113"/>
      <c r="BB120" s="113">
        <f>SUM(AP120:INDEX(AP120:AR120,IF($B$2&lt;3,$B$2,3)))</f>
        <v>75</v>
      </c>
      <c r="BC120" s="113">
        <f>SUM(AS120:INDEX(AS120:AU120,IF(AND($B$2&gt;3,B118&lt;7),$B$2-3,0)))</f>
        <v>39</v>
      </c>
      <c r="BD120" s="113">
        <f>SUM(AV120:INDEX(AV120:AX120,IF(AND($B$2&gt;6,$B$2&lt;10),$B$2-6,0)))</f>
        <v>0</v>
      </c>
      <c r="BE120" s="113">
        <f>SUM(AY120:INDEX(AY120:BA120,IF($B$2&gt;9,$B$2-9,0)))</f>
        <v>0</v>
      </c>
      <c r="BF120" s="113">
        <f>SUM($AP120:INDEX(AP120:BA120,$B$2))</f>
        <v>114</v>
      </c>
      <c r="BG120" s="122">
        <f t="shared" si="413"/>
        <v>4.2</v>
      </c>
      <c r="BH120" s="111">
        <f t="shared" si="410"/>
        <v>20.5</v>
      </c>
      <c r="BI120" s="111">
        <f t="shared" si="410"/>
        <v>0.59090909090909094</v>
      </c>
      <c r="BJ120" s="111">
        <f>IFERROR(AS120/R120,0)</f>
        <v>0.875</v>
      </c>
      <c r="BK120" s="111">
        <f t="shared" si="410"/>
        <v>0.34482758620689657</v>
      </c>
      <c r="BL120" s="111">
        <f t="shared" si="410"/>
        <v>0.4838709677419355</v>
      </c>
      <c r="BM120" s="111">
        <f t="shared" si="410"/>
        <v>0</v>
      </c>
      <c r="BN120" s="111">
        <f t="shared" si="410"/>
        <v>0</v>
      </c>
      <c r="BO120" s="111">
        <f t="shared" si="410"/>
        <v>0</v>
      </c>
      <c r="BP120" s="111">
        <f t="shared" si="410"/>
        <v>0</v>
      </c>
      <c r="BQ120" s="111">
        <f t="shared" si="410"/>
        <v>0</v>
      </c>
      <c r="BR120" s="111">
        <f t="shared" si="410"/>
        <v>0</v>
      </c>
      <c r="BS120" s="111">
        <f>IFERROR(BB120/SUM(O120:INDEX(O120:Q120,IF($B$2&lt;3,$B$2,3))),0)</f>
        <v>2.5862068965517242</v>
      </c>
      <c r="BT120" s="111">
        <f>IFERROR(BC120/SUM(R120:INDEX(R120:T120,IF($C$2&lt;3,$C$2,3))),0)</f>
        <v>0.51315789473684215</v>
      </c>
      <c r="BU120" s="111">
        <f>IFERROR(BD120/SUM(U120:INDEX(U120:W120,IF($B$2&lt;3,$B$2,3))),0)</f>
        <v>0</v>
      </c>
      <c r="BV120" s="111">
        <f>IFERROR(BE120/SUM(X120:INDEX(X120:Z120,IF($B$2&lt;3,$B$2,3))),0)</f>
        <v>0</v>
      </c>
      <c r="BW120" s="111">
        <f t="shared" si="414"/>
        <v>1.0857142857142856</v>
      </c>
    </row>
    <row r="121" spans="1:75" s="20" customFormat="1" x14ac:dyDescent="0.25">
      <c r="A121" s="20" t="str">
        <f t="shared" si="411"/>
        <v>Recruit_by_designation:SUM</v>
      </c>
      <c r="B121" t="s">
        <v>36</v>
      </c>
      <c r="C121" s="6">
        <f>[25]Ag!L140</f>
        <v>5</v>
      </c>
      <c r="D121" s="6">
        <f>[25]Ag!L156</f>
        <v>1</v>
      </c>
      <c r="E121" s="6">
        <f>[25]Ag!L170</f>
        <v>7</v>
      </c>
      <c r="F121" s="6">
        <f>[25]Ag!L186</f>
        <v>16</v>
      </c>
      <c r="G121" s="6">
        <f>[25]Ag!L200</f>
        <v>2</v>
      </c>
      <c r="H121" s="6">
        <f>[25]Ag!L215</f>
        <v>8</v>
      </c>
      <c r="I121" s="6">
        <f>[25]Ag!L229</f>
        <v>5</v>
      </c>
      <c r="J121" s="6">
        <f>[25]Ag!L244</f>
        <v>3</v>
      </c>
      <c r="K121" s="6">
        <f>[25]Ag!L259</f>
        <v>5</v>
      </c>
      <c r="L121" s="6">
        <f>[25]Ag!L274</f>
        <v>5</v>
      </c>
      <c r="M121" s="6">
        <f>[25]Ag!L288</f>
        <v>1</v>
      </c>
      <c r="N121" s="6">
        <f>[25]Ag!N14</f>
        <v>5</v>
      </c>
      <c r="O121" s="6"/>
      <c r="P121" s="6"/>
      <c r="Q121" s="6">
        <f>[25]Ag!N62</f>
        <v>8</v>
      </c>
      <c r="R121" s="6">
        <f>[25]Ag!N79</f>
        <v>1</v>
      </c>
      <c r="S121" s="6">
        <f>[25]Ag!L95</f>
        <v>7</v>
      </c>
      <c r="T121" s="6">
        <f>[25]Ag!L110</f>
        <v>9</v>
      </c>
      <c r="U121" s="6">
        <f>[25]Ag!L124</f>
        <v>1</v>
      </c>
      <c r="V121" s="6">
        <v>4</v>
      </c>
      <c r="W121" s="6">
        <f>IFERROR(VLOOKUP(B121,[26]Recruit!$I$48:$J$53,2,0),0)</f>
        <v>9</v>
      </c>
      <c r="X121" s="6">
        <f>[15]Recruit!$J$51</f>
        <v>8</v>
      </c>
      <c r="Y121" s="6">
        <f>[24]Recruit!$J$51</f>
        <v>10</v>
      </c>
      <c r="Z121" s="6">
        <f>[16]Recruit!$J$49</f>
        <v>7</v>
      </c>
      <c r="AA121" s="22">
        <f>SUM(O121:INDEX(O121:Z121,$B$2))</f>
        <v>25</v>
      </c>
      <c r="AB121" s="22">
        <f t="shared" si="399"/>
        <v>8</v>
      </c>
      <c r="AC121" s="22">
        <f t="shared" si="400"/>
        <v>17</v>
      </c>
      <c r="AD121" s="22">
        <f t="shared" si="401"/>
        <v>14</v>
      </c>
      <c r="AE121" s="22">
        <f t="shared" si="402"/>
        <v>25</v>
      </c>
      <c r="AF121" s="22">
        <f>SUM(C121                                                               : INDEX(C121:N121,$B$2))</f>
        <v>39</v>
      </c>
      <c r="AG121" s="22">
        <f t="shared" si="403"/>
        <v>13</v>
      </c>
      <c r="AH121" s="22">
        <f t="shared" si="404"/>
        <v>26</v>
      </c>
      <c r="AI121" s="22">
        <f t="shared" si="405"/>
        <v>13</v>
      </c>
      <c r="AJ121" s="22">
        <f t="shared" si="406"/>
        <v>11</v>
      </c>
      <c r="AK121" s="31">
        <f t="shared" si="412"/>
        <v>-0.35897435897435892</v>
      </c>
      <c r="AL121" s="31">
        <f t="shared" si="407"/>
        <v>-0.38461538461538458</v>
      </c>
      <c r="AM121" s="31">
        <f t="shared" si="407"/>
        <v>-0.34615384615384615</v>
      </c>
      <c r="AN121" s="31">
        <f t="shared" si="408"/>
        <v>7.6923076923076872E-2</v>
      </c>
      <c r="AO121" s="31">
        <f t="shared" si="409"/>
        <v>1.2727272727272729</v>
      </c>
      <c r="AP121" s="113">
        <f>[17]Recruit!$J$50</f>
        <v>12</v>
      </c>
      <c r="AQ121" s="113">
        <f>[18]Recruit!$J$52</f>
        <v>10</v>
      </c>
      <c r="AR121" s="113">
        <f>[19]Recruit!$J$49</f>
        <v>5</v>
      </c>
      <c r="AS121" s="113">
        <f>[20]Recruit!$J$51</f>
        <v>3</v>
      </c>
      <c r="AT121" s="113">
        <f>[21]Recruit!$J$51</f>
        <v>5</v>
      </c>
      <c r="AU121" s="113">
        <f>[22]Recruit!$J$52</f>
        <v>3</v>
      </c>
      <c r="AV121" s="113"/>
      <c r="AW121" s="113"/>
      <c r="AX121" s="113"/>
      <c r="AY121" s="113"/>
      <c r="AZ121" s="113"/>
      <c r="BA121" s="113"/>
      <c r="BB121" s="113">
        <f>SUM(AP121:INDEX(AP121:AR121,IF($B$2&lt;3,$B$2,3)))</f>
        <v>27</v>
      </c>
      <c r="BC121" s="113">
        <f>SUM(AS121:INDEX(AS121:AU121,IF(AND($B$2&gt;3,B119&lt;7),$B$2-3,0)))</f>
        <v>11</v>
      </c>
      <c r="BD121" s="113">
        <f>SUM(AV121:INDEX(AV121:AX121,IF(AND($B$2&gt;6,$B$2&lt;10),$B$2-6,0)))</f>
        <v>0</v>
      </c>
      <c r="BE121" s="113">
        <f>SUM(AY121:INDEX(AY121:BA121,IF($B$2&gt;9,$B$2-9,0)))</f>
        <v>0</v>
      </c>
      <c r="BF121" s="113">
        <f>SUM($AP121:INDEX(AP121:BA121,$B$2))</f>
        <v>38</v>
      </c>
      <c r="BG121" s="122">
        <f t="shared" si="413"/>
        <v>0</v>
      </c>
      <c r="BH121" s="111">
        <f t="shared" si="410"/>
        <v>0</v>
      </c>
      <c r="BI121" s="111">
        <f t="shared" si="410"/>
        <v>0.625</v>
      </c>
      <c r="BJ121" s="111">
        <f>IFERROR(AS121/R121,0)</f>
        <v>3</v>
      </c>
      <c r="BK121" s="111">
        <f t="shared" si="410"/>
        <v>0.7142857142857143</v>
      </c>
      <c r="BL121" s="111">
        <f t="shared" si="410"/>
        <v>0.33333333333333331</v>
      </c>
      <c r="BM121" s="111">
        <f t="shared" si="410"/>
        <v>0</v>
      </c>
      <c r="BN121" s="111">
        <f t="shared" si="410"/>
        <v>0</v>
      </c>
      <c r="BO121" s="111">
        <f t="shared" si="410"/>
        <v>0</v>
      </c>
      <c r="BP121" s="111">
        <f t="shared" si="410"/>
        <v>0</v>
      </c>
      <c r="BQ121" s="111">
        <f t="shared" si="410"/>
        <v>0</v>
      </c>
      <c r="BR121" s="111">
        <f t="shared" si="410"/>
        <v>0</v>
      </c>
      <c r="BS121" s="111">
        <f>IFERROR(BB121/SUM(O121:INDEX(O121:Q121,IF($B$2&lt;3,$B$2,3))),0)</f>
        <v>3.375</v>
      </c>
      <c r="BT121" s="111">
        <f>IFERROR(BC121/SUM(R121:INDEX(R121:T121,IF($C$2&lt;3,$C$2,3))),0)</f>
        <v>0.6470588235294118</v>
      </c>
      <c r="BU121" s="111">
        <f>IFERROR(BD121/SUM(U121:INDEX(U121:W121,IF($B$2&lt;3,$B$2,3))),0)</f>
        <v>0</v>
      </c>
      <c r="BV121" s="111">
        <f>IFERROR(BE121/SUM(X121:INDEX(X121:Z121,IF($B$2&lt;3,$B$2,3))),0)</f>
        <v>0</v>
      </c>
      <c r="BW121" s="111">
        <f t="shared" si="414"/>
        <v>1.52</v>
      </c>
    </row>
    <row r="122" spans="1:75" s="20" customFormat="1" x14ac:dyDescent="0.25">
      <c r="A122" s="20" t="str">
        <f t="shared" si="411"/>
        <v>Recruit_by_designation:BM</v>
      </c>
      <c r="B122" t="s">
        <v>37</v>
      </c>
      <c r="C122" s="6">
        <f>[25]Ag!L141</f>
        <v>4</v>
      </c>
      <c r="D122" s="6">
        <f>[25]Ag!L157</f>
        <v>1</v>
      </c>
      <c r="E122" s="6">
        <f>[25]Ag!L171</f>
        <v>4</v>
      </c>
      <c r="F122" s="6">
        <f>[25]Ag!L187</f>
        <v>4</v>
      </c>
      <c r="G122" s="6">
        <f>[25]Ag!L201</f>
        <v>2</v>
      </c>
      <c r="H122" s="6">
        <f>[25]Ag!L216</f>
        <v>2</v>
      </c>
      <c r="I122" s="6">
        <f>[25]Ag!L230</f>
        <v>1</v>
      </c>
      <c r="J122" s="6">
        <f>[25]Ag!L245</f>
        <v>1</v>
      </c>
      <c r="K122" s="6">
        <f>[25]Ag!L260</f>
        <v>2</v>
      </c>
      <c r="L122" s="6"/>
      <c r="M122" s="6"/>
      <c r="N122" s="6"/>
      <c r="O122" s="6">
        <f>[25]Ag!$N$29</f>
        <v>1</v>
      </c>
      <c r="P122" s="6"/>
      <c r="Q122" s="6">
        <f>[25]Ag!N63</f>
        <v>3</v>
      </c>
      <c r="R122" s="6"/>
      <c r="S122" s="6">
        <f>[25]Ag!L96</f>
        <v>3</v>
      </c>
      <c r="T122" s="6">
        <f>[25]Ag!L111</f>
        <v>3</v>
      </c>
      <c r="U122" s="6">
        <f>[25]Ag!L125</f>
        <v>2</v>
      </c>
      <c r="V122" s="6"/>
      <c r="W122" s="6">
        <f>IFERROR(VLOOKUP(B122,[26]Recruit!$I$48:$J$53,2,0),0)</f>
        <v>1</v>
      </c>
      <c r="X122" s="6">
        <f>[15]Recruit!$J$49</f>
        <v>4</v>
      </c>
      <c r="Y122" s="6">
        <f>[24]Recruit!J49</f>
        <v>2</v>
      </c>
      <c r="Z122" s="6"/>
      <c r="AA122" s="22">
        <f>SUM(O122:INDEX(O122:Z122,$B$2))</f>
        <v>10</v>
      </c>
      <c r="AB122" s="22">
        <f t="shared" si="399"/>
        <v>4</v>
      </c>
      <c r="AC122" s="22">
        <f t="shared" si="400"/>
        <v>6</v>
      </c>
      <c r="AD122" s="22">
        <f t="shared" si="401"/>
        <v>3</v>
      </c>
      <c r="AE122" s="22">
        <f t="shared" si="402"/>
        <v>6</v>
      </c>
      <c r="AF122" s="22">
        <f>SUM(C122                                                               : INDEX(C122:N122,$B$2))</f>
        <v>17</v>
      </c>
      <c r="AG122" s="22">
        <f t="shared" si="403"/>
        <v>9</v>
      </c>
      <c r="AH122" s="22">
        <f t="shared" si="404"/>
        <v>8</v>
      </c>
      <c r="AI122" s="22">
        <f t="shared" si="405"/>
        <v>4</v>
      </c>
      <c r="AJ122" s="22">
        <f t="shared" si="406"/>
        <v>0</v>
      </c>
      <c r="AK122" s="31">
        <f t="shared" si="412"/>
        <v>-0.41176470588235292</v>
      </c>
      <c r="AL122" s="31">
        <f t="shared" si="407"/>
        <v>-0.55555555555555558</v>
      </c>
      <c r="AM122" s="31">
        <f t="shared" si="407"/>
        <v>-0.25</v>
      </c>
      <c r="AN122" s="31">
        <f t="shared" si="408"/>
        <v>-0.25</v>
      </c>
      <c r="AO122" s="31">
        <f>IFERROR(AE122/AJ122-1,0)</f>
        <v>0</v>
      </c>
      <c r="AP122" s="113">
        <f>[17]Recruit!J48</f>
        <v>3</v>
      </c>
      <c r="AQ122" s="113">
        <f>[18]Recruit!J50</f>
        <v>3</v>
      </c>
      <c r="AR122" s="113">
        <f>[19]Recruit!$J$48</f>
        <v>2</v>
      </c>
      <c r="AS122" s="113">
        <f>[20]Recruit!J49</f>
        <v>4</v>
      </c>
      <c r="AT122" s="113">
        <f>[21]Recruit!$J$49</f>
        <v>2</v>
      </c>
      <c r="AU122" s="113">
        <f>[22]Recruit!J50</f>
        <v>1</v>
      </c>
      <c r="AV122" s="113"/>
      <c r="AW122" s="113"/>
      <c r="AX122" s="113"/>
      <c r="AY122" s="113"/>
      <c r="AZ122" s="113"/>
      <c r="BA122" s="113"/>
      <c r="BB122" s="113">
        <f>SUM(AP122:INDEX(AP122:AR122,IF($B$2&lt;3,$B$2,3)))</f>
        <v>8</v>
      </c>
      <c r="BC122" s="113">
        <f>SUM(AS122:INDEX(AS122:AU122,IF(AND($B$2&gt;3,B120&lt;7),$B$2-3,0)))</f>
        <v>7</v>
      </c>
      <c r="BD122" s="113">
        <f>SUM(AV122:INDEX(AV122:AX122,IF(AND($B$2&gt;6,$B$2&lt;10),$B$2-6,0)))</f>
        <v>0</v>
      </c>
      <c r="BE122" s="113">
        <f>SUM(AY122:INDEX(AY122:BA122,IF($B$2&gt;9,$B$2-9,0)))</f>
        <v>0</v>
      </c>
      <c r="BF122" s="113">
        <f>SUM($AP122:INDEX(AP122:BA122,$B$2))</f>
        <v>15</v>
      </c>
      <c r="BG122" s="122">
        <f t="shared" si="413"/>
        <v>3</v>
      </c>
      <c r="BH122" s="111">
        <f t="shared" si="410"/>
        <v>0</v>
      </c>
      <c r="BI122" s="111">
        <f t="shared" si="410"/>
        <v>0.66666666666666663</v>
      </c>
      <c r="BJ122" s="111">
        <f t="shared" si="410"/>
        <v>0</v>
      </c>
      <c r="BK122" s="111">
        <f t="shared" si="410"/>
        <v>0.66666666666666663</v>
      </c>
      <c r="BL122" s="111">
        <f t="shared" si="410"/>
        <v>0.33333333333333331</v>
      </c>
      <c r="BM122" s="111">
        <f t="shared" si="410"/>
        <v>0</v>
      </c>
      <c r="BN122" s="111">
        <f t="shared" si="410"/>
        <v>0</v>
      </c>
      <c r="BO122" s="111">
        <f t="shared" si="410"/>
        <v>0</v>
      </c>
      <c r="BP122" s="111">
        <f t="shared" si="410"/>
        <v>0</v>
      </c>
      <c r="BQ122" s="111">
        <f t="shared" si="410"/>
        <v>0</v>
      </c>
      <c r="BR122" s="111">
        <f t="shared" si="410"/>
        <v>0</v>
      </c>
      <c r="BS122" s="111">
        <f>IFERROR(BB122/SUM(O122:INDEX(O122:Q122,IF($B$2&lt;3,$B$2,3))),0)</f>
        <v>2</v>
      </c>
      <c r="BT122" s="111">
        <f>IFERROR(BC122/SUM(R122:INDEX(R122:T122,IF($C$2&lt;3,$C$2,3))),0)</f>
        <v>1.1666666666666667</v>
      </c>
      <c r="BU122" s="111">
        <f>IFERROR(BD122/SUM(U122:INDEX(U122:W122,IF($B$2&lt;3,$B$2,3))),0)</f>
        <v>0</v>
      </c>
      <c r="BV122" s="111">
        <f>IFERROR(BE122/SUM(X122:INDEX(X122:Z122,IF($B$2&lt;3,$B$2,3))),0)</f>
        <v>0</v>
      </c>
      <c r="BW122" s="111">
        <f t="shared" si="414"/>
        <v>1.5</v>
      </c>
    </row>
    <row r="123" spans="1:75" s="20" customFormat="1" x14ac:dyDescent="0.25">
      <c r="A123" s="20" t="str">
        <f t="shared" si="411"/>
        <v>Recruit_by_designation:SBM</v>
      </c>
      <c r="B123" t="s">
        <v>38</v>
      </c>
      <c r="C123" s="6"/>
      <c r="D123" s="6"/>
      <c r="E123" s="6"/>
      <c r="F123" s="6">
        <f>[25]Ag!L188</f>
        <v>2</v>
      </c>
      <c r="G123" s="6">
        <f>[25]Ag!L202</f>
        <v>1</v>
      </c>
      <c r="H123" s="6"/>
      <c r="I123" s="6"/>
      <c r="J123" s="6"/>
      <c r="K123" s="6">
        <f>[25]Ag!L261</f>
        <v>1</v>
      </c>
      <c r="L123" s="6">
        <f>[25]Ag!$L$275</f>
        <v>1</v>
      </c>
      <c r="M123" s="6"/>
      <c r="N123" s="6"/>
      <c r="O123" s="6"/>
      <c r="P123" s="6"/>
      <c r="Q123" s="6">
        <f>[25]Ag!N64</f>
        <v>1</v>
      </c>
      <c r="R123" s="6"/>
      <c r="S123" s="6">
        <f>[25]Ag!L97</f>
        <v>1</v>
      </c>
      <c r="T123" s="6">
        <f>[25]Ag!L112</f>
        <v>1</v>
      </c>
      <c r="U123" s="6"/>
      <c r="V123" s="6"/>
      <c r="W123" s="6">
        <f>IFERROR(VLOOKUP(B123,[26]Recruit!$I$48:$J$53,2,0),0)</f>
        <v>2</v>
      </c>
      <c r="X123" s="6">
        <f>[15]Recruit!$J$50</f>
        <v>1</v>
      </c>
      <c r="Y123" s="6">
        <f>[24]Recruit!J50</f>
        <v>1</v>
      </c>
      <c r="Z123" s="6"/>
      <c r="AA123" s="22">
        <f>SUM(O123:INDEX(O123:Z123,$B$2))</f>
        <v>3</v>
      </c>
      <c r="AB123" s="22">
        <f t="shared" si="399"/>
        <v>1</v>
      </c>
      <c r="AC123" s="22">
        <f t="shared" si="400"/>
        <v>2</v>
      </c>
      <c r="AD123" s="22">
        <f t="shared" si="401"/>
        <v>2</v>
      </c>
      <c r="AE123" s="22">
        <f t="shared" si="402"/>
        <v>2</v>
      </c>
      <c r="AF123" s="22">
        <f>SUM(C123                                                               : INDEX(C123:N123,$B$2))</f>
        <v>3</v>
      </c>
      <c r="AG123" s="22">
        <f t="shared" si="403"/>
        <v>0</v>
      </c>
      <c r="AH123" s="22">
        <f t="shared" si="404"/>
        <v>3</v>
      </c>
      <c r="AI123" s="22">
        <f t="shared" si="405"/>
        <v>1</v>
      </c>
      <c r="AJ123" s="22">
        <f t="shared" si="406"/>
        <v>1</v>
      </c>
      <c r="AK123" s="31">
        <f t="shared" si="412"/>
        <v>0</v>
      </c>
      <c r="AL123" s="31">
        <f>IFERROR(AB123/AG123-1,0)</f>
        <v>0</v>
      </c>
      <c r="AM123" s="31">
        <f t="shared" si="407"/>
        <v>-0.33333333333333337</v>
      </c>
      <c r="AN123" s="31">
        <f t="shared" si="408"/>
        <v>1</v>
      </c>
      <c r="AO123" s="31">
        <f t="shared" si="409"/>
        <v>1</v>
      </c>
      <c r="AP123" s="113">
        <f>[17]Recruit!J49</f>
        <v>3</v>
      </c>
      <c r="AQ123" s="113">
        <f>[18]Recruit!J51</f>
        <v>4</v>
      </c>
      <c r="AR123" s="113"/>
      <c r="AS123" s="113">
        <f>[20]Recruit!J50</f>
        <v>1</v>
      </c>
      <c r="AT123" s="113">
        <f>[21]Recruit!$J$50</f>
        <v>1</v>
      </c>
      <c r="AU123" s="113">
        <f>[22]Recruit!J51</f>
        <v>1</v>
      </c>
      <c r="AV123" s="113"/>
      <c r="AW123" s="113"/>
      <c r="AX123" s="113"/>
      <c r="AY123" s="113"/>
      <c r="AZ123" s="113"/>
      <c r="BA123" s="113"/>
      <c r="BB123" s="113">
        <f>SUM(AP123:INDEX(AP123:AR123,IF($B$2&lt;3,$B$2,3)))</f>
        <v>7</v>
      </c>
      <c r="BC123" s="113">
        <f>SUM(AS123:INDEX(AS123:AU123,IF(AND($B$2&gt;3,B121&lt;7),$B$2-3,0)))</f>
        <v>3</v>
      </c>
      <c r="BD123" s="113">
        <f>SUM(AV123:INDEX(AV123:AX123,IF(AND($B$2&gt;6,$B$2&lt;10),$B$2-6,0)))</f>
        <v>0</v>
      </c>
      <c r="BE123" s="113">
        <f>SUM(AY123:INDEX(AY123:BA123,IF($B$2&gt;9,$B$2-9,0)))</f>
        <v>0</v>
      </c>
      <c r="BF123" s="113">
        <f>SUM($AP123:INDEX(AP123:BA123,$B$2))</f>
        <v>10</v>
      </c>
      <c r="BG123" s="122">
        <f t="shared" si="413"/>
        <v>0</v>
      </c>
      <c r="BH123" s="111">
        <f t="shared" si="410"/>
        <v>0</v>
      </c>
      <c r="BI123" s="111">
        <f t="shared" si="410"/>
        <v>0</v>
      </c>
      <c r="BJ123" s="111">
        <f t="shared" si="410"/>
        <v>0</v>
      </c>
      <c r="BK123" s="111">
        <f t="shared" si="410"/>
        <v>1</v>
      </c>
      <c r="BL123" s="111">
        <f t="shared" si="410"/>
        <v>1</v>
      </c>
      <c r="BM123" s="111">
        <f t="shared" si="410"/>
        <v>0</v>
      </c>
      <c r="BN123" s="111">
        <f t="shared" si="410"/>
        <v>0</v>
      </c>
      <c r="BO123" s="111">
        <f t="shared" si="410"/>
        <v>0</v>
      </c>
      <c r="BP123" s="111">
        <f t="shared" si="410"/>
        <v>0</v>
      </c>
      <c r="BQ123" s="111">
        <f t="shared" si="410"/>
        <v>0</v>
      </c>
      <c r="BR123" s="111">
        <f t="shared" si="410"/>
        <v>0</v>
      </c>
      <c r="BS123" s="111">
        <f>IFERROR(BB123/SUM(O123:INDEX(O123:Q123,IF($B$2&lt;3,$B$2,3))),0)</f>
        <v>7</v>
      </c>
      <c r="BT123" s="111">
        <f>IFERROR(BC123/SUM(R123:INDEX(R123:T123,IF($C$2&lt;3,$C$2,3))),0)</f>
        <v>1.5</v>
      </c>
      <c r="BU123" s="111">
        <f>IFERROR(BD123/SUM(U123:INDEX(U123:W123,IF($B$2&lt;3,$B$2,3))),0)</f>
        <v>0</v>
      </c>
      <c r="BV123" s="111">
        <f>IFERROR(BE123/SUM(X123:INDEX(X123:Z123,IF($B$2&lt;3,$B$2,3))),0)</f>
        <v>0</v>
      </c>
      <c r="BW123" s="111">
        <f t="shared" si="414"/>
        <v>3.3333333333333335</v>
      </c>
    </row>
    <row r="124" spans="1:75" s="20" customFormat="1" x14ac:dyDescent="0.25">
      <c r="A124" s="20" t="str">
        <f t="shared" si="411"/>
        <v xml:space="preserve">Recruit_by_designation:Total </v>
      </c>
      <c r="B124" s="1" t="s">
        <v>3</v>
      </c>
      <c r="C124" s="7">
        <f>SUM(C118:C123)</f>
        <v>218</v>
      </c>
      <c r="D124" s="7">
        <f t="shared" ref="D124:AE124" si="415">SUM(D118:D123)</f>
        <v>73</v>
      </c>
      <c r="E124" s="7">
        <f t="shared" si="415"/>
        <v>230</v>
      </c>
      <c r="F124" s="7">
        <f t="shared" si="415"/>
        <v>308</v>
      </c>
      <c r="G124" s="7">
        <f t="shared" si="415"/>
        <v>224</v>
      </c>
      <c r="H124" s="7">
        <f t="shared" si="415"/>
        <v>260</v>
      </c>
      <c r="I124" s="7">
        <f t="shared" si="415"/>
        <v>231</v>
      </c>
      <c r="J124" s="7">
        <f t="shared" si="415"/>
        <v>228</v>
      </c>
      <c r="K124" s="7">
        <f t="shared" si="415"/>
        <v>225</v>
      </c>
      <c r="L124" s="7">
        <f t="shared" si="415"/>
        <v>187</v>
      </c>
      <c r="M124" s="7">
        <f t="shared" si="415"/>
        <v>314</v>
      </c>
      <c r="N124" s="7">
        <f t="shared" si="415"/>
        <v>253</v>
      </c>
      <c r="O124" s="7">
        <f t="shared" si="415"/>
        <v>71</v>
      </c>
      <c r="P124" s="7">
        <f t="shared" si="415"/>
        <v>74</v>
      </c>
      <c r="Q124" s="7">
        <f t="shared" si="415"/>
        <v>323</v>
      </c>
      <c r="R124" s="7">
        <f t="shared" si="415"/>
        <v>210</v>
      </c>
      <c r="S124" s="7">
        <f t="shared" si="415"/>
        <v>217</v>
      </c>
      <c r="T124" s="7">
        <f t="shared" si="415"/>
        <v>317</v>
      </c>
      <c r="U124" s="7">
        <f t="shared" si="415"/>
        <v>246</v>
      </c>
      <c r="V124" s="7">
        <f t="shared" si="415"/>
        <v>239</v>
      </c>
      <c r="W124" s="7">
        <f t="shared" si="415"/>
        <v>330</v>
      </c>
      <c r="X124" s="7">
        <f t="shared" si="415"/>
        <v>307</v>
      </c>
      <c r="Y124" s="7">
        <f t="shared" si="415"/>
        <v>377</v>
      </c>
      <c r="Z124" s="7">
        <f t="shared" si="415"/>
        <v>383</v>
      </c>
      <c r="AA124" s="7">
        <f t="shared" si="415"/>
        <v>1212</v>
      </c>
      <c r="AB124" s="7">
        <f t="shared" si="415"/>
        <v>468</v>
      </c>
      <c r="AC124" s="7">
        <f t="shared" si="415"/>
        <v>744</v>
      </c>
      <c r="AD124" s="7">
        <f t="shared" si="415"/>
        <v>815</v>
      </c>
      <c r="AE124" s="7">
        <f t="shared" si="415"/>
        <v>1067</v>
      </c>
      <c r="AF124" s="7">
        <f>SUM(C124                                                               : INDEX(C124:N124,$B$2))</f>
        <v>1313</v>
      </c>
      <c r="AG124" s="7">
        <f t="shared" si="403"/>
        <v>521</v>
      </c>
      <c r="AH124" s="7">
        <f t="shared" si="404"/>
        <v>792</v>
      </c>
      <c r="AI124" s="7">
        <f t="shared" si="405"/>
        <v>684</v>
      </c>
      <c r="AJ124" s="7">
        <f t="shared" si="406"/>
        <v>754</v>
      </c>
      <c r="AK124" s="32">
        <f t="shared" si="412"/>
        <v>-7.6923076923076872E-2</v>
      </c>
      <c r="AL124" s="32">
        <f t="shared" si="407"/>
        <v>-0.10172744721689064</v>
      </c>
      <c r="AM124" s="32">
        <f t="shared" si="407"/>
        <v>-6.0606060606060552E-2</v>
      </c>
      <c r="AN124" s="32">
        <f t="shared" si="408"/>
        <v>0.1915204678362572</v>
      </c>
      <c r="AO124" s="32">
        <f t="shared" si="409"/>
        <v>0.41511936339522548</v>
      </c>
      <c r="AP124" s="113">
        <f t="shared" ref="AP124:AU124" si="416">SUM(AP118:AP123)</f>
        <v>189</v>
      </c>
      <c r="AQ124" s="113">
        <f t="shared" si="416"/>
        <v>381</v>
      </c>
      <c r="AR124" s="113">
        <f t="shared" si="416"/>
        <v>348</v>
      </c>
      <c r="AS124" s="113">
        <f t="shared" si="416"/>
        <v>294</v>
      </c>
      <c r="AT124" s="113">
        <f t="shared" si="416"/>
        <v>352</v>
      </c>
      <c r="AU124" s="113">
        <f t="shared" si="416"/>
        <v>412</v>
      </c>
      <c r="AV124" s="113"/>
      <c r="AW124" s="113"/>
      <c r="AX124" s="113"/>
      <c r="AY124" s="113"/>
      <c r="AZ124" s="113"/>
      <c r="BA124" s="113"/>
      <c r="BB124" s="117">
        <f t="shared" ref="BB124" si="417">SUM(BB118:BB123)</f>
        <v>918</v>
      </c>
      <c r="BC124" s="117">
        <f>SUM(AS124:INDEX(AS124:AU124,IF(AND($B$2&gt;3,B122&lt;7),$B$2-3,0)))</f>
        <v>1058</v>
      </c>
      <c r="BD124" s="117">
        <f>SUM(AV124:INDEX(AV124:AX124,IF(AND($B$2&gt;6,$B$2&lt;10),$B$2-6,0)))</f>
        <v>0</v>
      </c>
      <c r="BE124" s="117">
        <f>SUM(AY124:INDEX(AY124:BA124,IF($B$2&gt;9,$B$2-9,0)))</f>
        <v>0</v>
      </c>
      <c r="BF124" s="117">
        <f>SUM($AP124:INDEX(AP124:BA124,$B$2))</f>
        <v>1976</v>
      </c>
      <c r="BG124" s="123">
        <f t="shared" ref="BG124:BR124" si="418">AP124/O124</f>
        <v>2.6619718309859155</v>
      </c>
      <c r="BH124" s="118">
        <f t="shared" si="418"/>
        <v>5.1486486486486482</v>
      </c>
      <c r="BI124" s="118">
        <f t="shared" si="418"/>
        <v>1.0773993808049536</v>
      </c>
      <c r="BJ124" s="118">
        <f t="shared" si="418"/>
        <v>1.4</v>
      </c>
      <c r="BK124" s="118">
        <f t="shared" si="418"/>
        <v>1.6221198156682028</v>
      </c>
      <c r="BL124" s="118">
        <f t="shared" si="418"/>
        <v>1.2996845425867507</v>
      </c>
      <c r="BM124" s="118">
        <f t="shared" si="418"/>
        <v>0</v>
      </c>
      <c r="BN124" s="118">
        <f t="shared" si="418"/>
        <v>0</v>
      </c>
      <c r="BO124" s="118">
        <f t="shared" si="418"/>
        <v>0</v>
      </c>
      <c r="BP124" s="118">
        <f t="shared" si="418"/>
        <v>0</v>
      </c>
      <c r="BQ124" s="118">
        <f t="shared" si="418"/>
        <v>0</v>
      </c>
      <c r="BR124" s="118">
        <f t="shared" si="418"/>
        <v>0</v>
      </c>
      <c r="BS124" s="118">
        <f>IFERROR(BB124/SUM(O124:INDEX(O124:Q124,IF($B$2&lt;3,$B$2,3))),0)</f>
        <v>1.9615384615384615</v>
      </c>
      <c r="BT124" s="118">
        <f>IFERROR(BC124/SUM(R124:INDEX(R124:T124,IF($C$2&lt;3,$C$2,3))),0)</f>
        <v>1.4220430107526882</v>
      </c>
      <c r="BU124" s="118">
        <f>IFERROR(BD124/SUM(U124:INDEX(U124:W124,IF($B$2&lt;3,$B$2,3))),0)</f>
        <v>0</v>
      </c>
      <c r="BV124" s="118">
        <f>IFERROR(BE124/SUM(X124:INDEX(X124:Z124,IF($B$2&lt;3,$B$2,3))),0)</f>
        <v>0</v>
      </c>
      <c r="BW124" s="118">
        <f t="shared" si="414"/>
        <v>1.6303630363036303</v>
      </c>
    </row>
    <row r="125" spans="1:75" x14ac:dyDescent="0.25">
      <c r="BG125" s="124"/>
    </row>
    <row r="126" spans="1:75" x14ac:dyDescent="0.25">
      <c r="BG126" s="124"/>
    </row>
    <row r="127" spans="1:75" s="17" customFormat="1" x14ac:dyDescent="0.25">
      <c r="A127" s="19"/>
      <c r="B127" s="2" t="s">
        <v>121</v>
      </c>
      <c r="C127" s="3">
        <f>'Agency North'!C127</f>
        <v>42005</v>
      </c>
      <c r="D127" s="3">
        <f>'Agency North'!D127</f>
        <v>42036</v>
      </c>
      <c r="E127" s="3">
        <f>'Agency North'!E127</f>
        <v>42064</v>
      </c>
      <c r="F127" s="3">
        <f>'Agency North'!F127</f>
        <v>42095</v>
      </c>
      <c r="G127" s="3">
        <f>'Agency North'!G127</f>
        <v>42125</v>
      </c>
      <c r="H127" s="3">
        <f>'Agency North'!H127</f>
        <v>42156</v>
      </c>
      <c r="I127" s="3">
        <f>'Agency North'!I127</f>
        <v>42186</v>
      </c>
      <c r="J127" s="3">
        <f>'Agency North'!J127</f>
        <v>42217</v>
      </c>
      <c r="K127" s="3">
        <f>'Agency North'!K127</f>
        <v>42248</v>
      </c>
      <c r="L127" s="3">
        <f>'Agency North'!L127</f>
        <v>42278</v>
      </c>
      <c r="M127" s="3">
        <f>'Agency North'!M127</f>
        <v>42309</v>
      </c>
      <c r="N127" s="3">
        <f>'Agency North'!N127</f>
        <v>42339</v>
      </c>
      <c r="O127" s="3">
        <f>'Agency North'!O127</f>
        <v>42370</v>
      </c>
      <c r="P127" s="3">
        <f>'Agency North'!P127</f>
        <v>42401</v>
      </c>
      <c r="Q127" s="3">
        <f>'Agency North'!Q127</f>
        <v>42430</v>
      </c>
      <c r="R127" s="3">
        <f>'Agency North'!R127</f>
        <v>42461</v>
      </c>
      <c r="S127" s="3">
        <f>'Agency North'!S127</f>
        <v>42491</v>
      </c>
      <c r="T127" s="3">
        <f>'Agency North'!T127</f>
        <v>42522</v>
      </c>
      <c r="U127" s="3">
        <f>'Agency North'!U127</f>
        <v>42552</v>
      </c>
      <c r="V127" s="3">
        <f>'Agency North'!V127</f>
        <v>42583</v>
      </c>
      <c r="W127" s="3">
        <f>'Agency North'!W127</f>
        <v>42614</v>
      </c>
      <c r="X127" s="3">
        <f>'Agency North'!X127</f>
        <v>42644</v>
      </c>
      <c r="Y127" s="3">
        <f>'Agency North'!Y127</f>
        <v>42675</v>
      </c>
      <c r="Z127" s="3">
        <f>'Agency North'!Z127</f>
        <v>42705</v>
      </c>
      <c r="AA127" s="29" t="str">
        <f>"YTD " &amp; B126 &amp;"/16"</f>
        <v>YTD /16</v>
      </c>
      <c r="AB127" s="29" t="s">
        <v>19</v>
      </c>
      <c r="AC127" s="29" t="s">
        <v>20</v>
      </c>
      <c r="AD127" s="29" t="s">
        <v>21</v>
      </c>
      <c r="AE127" s="29" t="s">
        <v>22</v>
      </c>
      <c r="AF127" s="26" t="str">
        <f>"YTD " &amp; B126 &amp;"/15"</f>
        <v>YTD /15</v>
      </c>
      <c r="AG127" s="26" t="s">
        <v>23</v>
      </c>
      <c r="AH127" s="26" t="s">
        <v>24</v>
      </c>
      <c r="AI127" s="26" t="s">
        <v>25</v>
      </c>
      <c r="AJ127" s="26" t="s">
        <v>26</v>
      </c>
      <c r="AK127" s="30" t="s">
        <v>27</v>
      </c>
      <c r="AL127" s="30" t="s">
        <v>29</v>
      </c>
      <c r="AM127" s="30" t="s">
        <v>30</v>
      </c>
      <c r="AN127" s="30" t="s">
        <v>31</v>
      </c>
      <c r="AO127" s="30" t="s">
        <v>32</v>
      </c>
      <c r="AP127" s="108">
        <v>42736</v>
      </c>
      <c r="AQ127" s="108">
        <v>42767</v>
      </c>
      <c r="AR127" s="108">
        <v>42795</v>
      </c>
      <c r="AS127" s="108">
        <v>42826</v>
      </c>
      <c r="AT127" s="108">
        <v>42856</v>
      </c>
      <c r="AU127" s="108">
        <v>42887</v>
      </c>
      <c r="AV127" s="108">
        <v>42917</v>
      </c>
      <c r="AW127" s="108">
        <v>42948</v>
      </c>
      <c r="AX127" s="108">
        <v>42979</v>
      </c>
      <c r="AY127" s="108">
        <v>43009</v>
      </c>
      <c r="AZ127" s="108">
        <v>43040</v>
      </c>
      <c r="BA127" s="108">
        <v>43070</v>
      </c>
      <c r="BB127" s="29" t="s">
        <v>123</v>
      </c>
      <c r="BC127" s="29" t="s">
        <v>124</v>
      </c>
      <c r="BD127" s="29" t="s">
        <v>125</v>
      </c>
      <c r="BE127" s="29" t="s">
        <v>126</v>
      </c>
      <c r="BF127" s="29" t="str">
        <f>$BF$3</f>
        <v>YTD 6/17</v>
      </c>
      <c r="BG127" s="121">
        <v>42736</v>
      </c>
      <c r="BH127" s="108">
        <v>42767</v>
      </c>
      <c r="BI127" s="108">
        <v>42795</v>
      </c>
      <c r="BJ127" s="108">
        <v>42826</v>
      </c>
      <c r="BK127" s="108">
        <v>42856</v>
      </c>
      <c r="BL127" s="108">
        <v>42887</v>
      </c>
      <c r="BM127" s="108">
        <v>42917</v>
      </c>
      <c r="BN127" s="108">
        <v>42948</v>
      </c>
      <c r="BO127" s="108">
        <v>42979</v>
      </c>
      <c r="BP127" s="108">
        <v>43009</v>
      </c>
      <c r="BQ127" s="108">
        <v>43040</v>
      </c>
      <c r="BR127" s="108">
        <v>43070</v>
      </c>
      <c r="BS127" s="29" t="s">
        <v>127</v>
      </c>
      <c r="BT127" s="29" t="s">
        <v>128</v>
      </c>
      <c r="BU127" s="29" t="s">
        <v>96</v>
      </c>
      <c r="BV127" s="29" t="s">
        <v>129</v>
      </c>
      <c r="BW127" s="112" t="s">
        <v>130</v>
      </c>
    </row>
    <row r="128" spans="1:75" x14ac:dyDescent="0.25">
      <c r="A128" s="20" t="str">
        <f>$B$127&amp;"_by_rookie:"&amp;B128</f>
        <v>RYP_by_rookie:MDRT</v>
      </c>
      <c r="B128" t="s">
        <v>4</v>
      </c>
      <c r="C128" s="6">
        <f>[25]Sheet2!L39</f>
        <v>208.94800000000001</v>
      </c>
      <c r="D128" s="6">
        <f>[25]Sheet2!M39</f>
        <v>264.71100000000001</v>
      </c>
      <c r="E128" s="6">
        <f>[25]Sheet2!N39</f>
        <v>105.51600000000001</v>
      </c>
      <c r="F128" s="6">
        <f>[25]Sheet2!O39</f>
        <v>315.61200000000002</v>
      </c>
      <c r="G128" s="6">
        <f>[25]Sheet2!P39</f>
        <v>240.71199999999999</v>
      </c>
      <c r="H128" s="6">
        <f>[25]Sheet2!Q39</f>
        <v>328.81299999999999</v>
      </c>
      <c r="I128" s="6">
        <f>[25]Sheet2!R39</f>
        <v>1106.586</v>
      </c>
      <c r="J128" s="6">
        <f>[25]Sheet2!S39</f>
        <v>1341.5920000000001</v>
      </c>
      <c r="K128" s="6">
        <f>[25]Sheet2!T39</f>
        <v>1630.9280000000001</v>
      </c>
      <c r="L128" s="6">
        <f>[25]Sheet2!U39</f>
        <v>1937.2505000000001</v>
      </c>
      <c r="M128" s="6">
        <f>[25]Sheet2!V39</f>
        <v>2081.3782000000001</v>
      </c>
      <c r="N128" s="6">
        <f>[25]Sheet2!W39</f>
        <v>3546.0724</v>
      </c>
      <c r="O128" s="6">
        <f>[25]Sheet2!X39</f>
        <v>2765.9549999999999</v>
      </c>
      <c r="P128" s="6">
        <f>[25]Sheet2!Y39</f>
        <v>2284.3724999999999</v>
      </c>
      <c r="Q128" s="6">
        <f>[25]Sheet2!Z39</f>
        <v>1934.7574999999999</v>
      </c>
      <c r="R128" s="6">
        <f>[25]Sheet2!AA39</f>
        <v>2156.9445000000001</v>
      </c>
      <c r="S128" s="6">
        <f>[25]Sheet2!AB39</f>
        <v>3507.0192000000002</v>
      </c>
      <c r="T128" s="6">
        <f>[25]Sheet2!AC39</f>
        <v>3201.6309999999999</v>
      </c>
      <c r="U128" s="6">
        <f>[25]Sheet2!AD39</f>
        <v>3621.3530000000001</v>
      </c>
      <c r="V128">
        <f>[25]Sheet2!AE39</f>
        <v>7302.5074000000004</v>
      </c>
      <c r="W128">
        <f>[25]Sheet2!AF39</f>
        <v>5032.7290000000003</v>
      </c>
      <c r="X128" s="6">
        <f>[25]Sheet2!AG39</f>
        <v>4213.4393</v>
      </c>
      <c r="Y128" s="6">
        <f>[25]Sheet2!AH39</f>
        <v>7845.7409000000098</v>
      </c>
      <c r="Z128" s="6">
        <f>[16]APE!L34</f>
        <v>7682.7559999999903</v>
      </c>
      <c r="AA128" s="22">
        <f>SUM(O128:INDEX(O128:Z128,$B$2))</f>
        <v>15850.679699999999</v>
      </c>
      <c r="AB128" s="22">
        <f>SUM(O128:Q128)</f>
        <v>6985.0849999999991</v>
      </c>
      <c r="AC128" s="22">
        <f>SUM(R128:T128)</f>
        <v>8865.5946999999996</v>
      </c>
      <c r="AD128" s="22">
        <f>SUM(U128:W128)</f>
        <v>15956.589400000001</v>
      </c>
      <c r="AE128" s="22">
        <f>SUM(X128:Z128)</f>
        <v>19741.9362</v>
      </c>
      <c r="AF128" s="33">
        <f>SUM(C128:INDEX(C128:N128,$B$2))</f>
        <v>1464.3119999999999</v>
      </c>
      <c r="AG128" s="6">
        <f>SUM(C128:E128)</f>
        <v>579.17499999999995</v>
      </c>
      <c r="AH128" s="6">
        <f>SUM(F128:H128)</f>
        <v>885.13700000000006</v>
      </c>
      <c r="AI128" s="6">
        <f>SUM(I128:K128)</f>
        <v>4079.1059999999998</v>
      </c>
      <c r="AJ128" s="6">
        <f>SUM(L128:N128)</f>
        <v>7564.7011000000002</v>
      </c>
      <c r="AK128" s="31">
        <f>AA128/AF128-1</f>
        <v>9.8246601134184512</v>
      </c>
      <c r="AL128" s="31">
        <f t="shared" ref="AL128:AO136" si="419">AB128/AG128-1</f>
        <v>11.060404886260629</v>
      </c>
      <c r="AM128" s="31">
        <f t="shared" si="419"/>
        <v>9.0160706195764035</v>
      </c>
      <c r="AN128" s="31">
        <f t="shared" si="419"/>
        <v>2.91178591583548</v>
      </c>
      <c r="AO128" s="31">
        <f t="shared" si="419"/>
        <v>1.6097443823656166</v>
      </c>
      <c r="AP128" s="6">
        <f>[17]APE!L34</f>
        <v>4232.5529999999999</v>
      </c>
      <c r="AQ128" s="22">
        <f>[18]APE!L35</f>
        <v>6562.8535000000002</v>
      </c>
      <c r="AR128" s="22">
        <f>[19]APE!L36</f>
        <v>3682.39</v>
      </c>
      <c r="AS128" s="22">
        <f>[20]APE!L36</f>
        <v>3179.59</v>
      </c>
      <c r="AT128" s="22">
        <f>[21]APE!L36</f>
        <v>5280.44</v>
      </c>
      <c r="AU128" s="22">
        <f>[22]APE!L36</f>
        <v>5394.48</v>
      </c>
      <c r="BB128" s="110">
        <f>SUM(AP128:INDEX(AP128:AR128,IF($B$2&lt;3,$B$2,3)))</f>
        <v>14477.7965</v>
      </c>
      <c r="BC128" s="110">
        <f>SUM(AS128:INDEX(AS128:AU128,IF(AND($B$2&gt;3,$B$2&lt;7),$B$2-3,0)))</f>
        <v>13854.509999999998</v>
      </c>
      <c r="BD128" s="110">
        <f>SUM(AV128:INDEX(AV128:AX128,IF(AND($B$2&gt;6,$B$2&lt;10),$B$2-6,0)))</f>
        <v>0</v>
      </c>
      <c r="BE128" s="110">
        <f>SUM(AY128:INDEX(AY128:BA128,IF($B$2&gt;9,$B$2-9,0)))</f>
        <v>0</v>
      </c>
      <c r="BF128" s="110">
        <f>SUM($AP128:INDEX(AP128:BA128,$B$2))</f>
        <v>28332.306499999999</v>
      </c>
      <c r="BG128" s="125">
        <f>IFERROR(AP128/O128,0)</f>
        <v>1.5302320536668168</v>
      </c>
      <c r="BH128" s="111">
        <f t="shared" ref="BH128:BR136" si="420">IFERROR(AQ128/P128,0)</f>
        <v>2.8729349088206937</v>
      </c>
      <c r="BI128" s="111">
        <f t="shared" si="420"/>
        <v>1.9032824527104819</v>
      </c>
      <c r="BJ128" s="111">
        <f t="shared" si="420"/>
        <v>1.4741176696943292</v>
      </c>
      <c r="BK128" s="111">
        <f t="shared" si="420"/>
        <v>1.5056775280842487</v>
      </c>
      <c r="BL128" s="111">
        <f t="shared" si="420"/>
        <v>1.6849162192644935</v>
      </c>
      <c r="BM128" s="111">
        <f t="shared" si="420"/>
        <v>0</v>
      </c>
      <c r="BN128" s="111">
        <f t="shared" si="420"/>
        <v>0</v>
      </c>
      <c r="BO128" s="111">
        <f t="shared" si="420"/>
        <v>0</v>
      </c>
      <c r="BP128" s="111">
        <f t="shared" si="420"/>
        <v>0</v>
      </c>
      <c r="BQ128" s="111">
        <f t="shared" si="420"/>
        <v>0</v>
      </c>
      <c r="BR128" s="111">
        <f t="shared" si="420"/>
        <v>0</v>
      </c>
      <c r="BS128" s="111">
        <f>IFERROR(BB128/SUM(O128:INDEX(O128:Q128,IF($B$2&lt;3,$B$2,3))),0)</f>
        <v>2.0726729166502631</v>
      </c>
      <c r="BT128" s="111">
        <f>IFERROR(BC128/SUM(R128:INDEX(R128:T128,IF($B$2&lt;7,$B$2-3,3))),0)</f>
        <v>1.56272765322782</v>
      </c>
      <c r="BU128" s="111">
        <f>IFERROR(BD128/SUM(Q128:INDEX(Q128:S128,IF($B$2&lt;3,$B$2,3))),0)</f>
        <v>0</v>
      </c>
      <c r="BV128" s="111">
        <f>IFERROR(BE128/SUM(R128:INDEX(R128:T128,IF($B$2&lt;3,$B$2,3))),0)</f>
        <v>0</v>
      </c>
      <c r="BW128" s="111">
        <f>IFERROR(BF128/AA128,0)</f>
        <v>1.7874505722300351</v>
      </c>
    </row>
    <row r="129" spans="1:75" x14ac:dyDescent="0.25">
      <c r="A129" s="20" t="str">
        <f t="shared" ref="A129:A136" si="421">$B$127&amp;"_by_rookie:"&amp;B129</f>
        <v>RYP_by_rookie:Rookie in month</v>
      </c>
      <c r="B129" t="s">
        <v>5</v>
      </c>
      <c r="C129" s="6">
        <f>[25]Sheet2!L40</f>
        <v>0</v>
      </c>
      <c r="D129" s="6">
        <f>[25]Sheet2!M40</f>
        <v>0</v>
      </c>
      <c r="E129" s="6">
        <f>[25]Sheet2!N40</f>
        <v>0</v>
      </c>
      <c r="F129" s="6">
        <f>[25]Sheet2!O40</f>
        <v>0</v>
      </c>
      <c r="G129" s="6">
        <f>[25]Sheet2!P40</f>
        <v>0</v>
      </c>
      <c r="H129" s="6">
        <f>[25]Sheet2!Q40</f>
        <v>0</v>
      </c>
      <c r="I129" s="6">
        <f>[25]Sheet2!R40</f>
        <v>0</v>
      </c>
      <c r="J129" s="6">
        <f>[25]Sheet2!S40</f>
        <v>0</v>
      </c>
      <c r="K129" s="6">
        <f>[25]Sheet2!T40</f>
        <v>0</v>
      </c>
      <c r="L129" s="6">
        <f>[25]Sheet2!U40</f>
        <v>0</v>
      </c>
      <c r="M129" s="6">
        <f>[25]Sheet2!V40</f>
        <v>0</v>
      </c>
      <c r="N129" s="6">
        <f>[25]Sheet2!W40</f>
        <v>0</v>
      </c>
      <c r="O129" s="6">
        <f>[25]Sheet2!X40</f>
        <v>0</v>
      </c>
      <c r="P129" s="6">
        <f>[25]Sheet2!Y40</f>
        <v>0</v>
      </c>
      <c r="Q129" s="6">
        <f>[25]Sheet2!Z40</f>
        <v>0</v>
      </c>
      <c r="R129" s="6">
        <f>[25]Sheet2!AA40</f>
        <v>0</v>
      </c>
      <c r="S129" s="6">
        <f>[25]Sheet2!AB40</f>
        <v>0</v>
      </c>
      <c r="T129" s="6">
        <f>[25]Sheet2!AC40</f>
        <v>0</v>
      </c>
      <c r="U129" s="6">
        <f>[25]Sheet2!AD40</f>
        <v>0</v>
      </c>
      <c r="V129">
        <f>[25]Sheet2!AE40</f>
        <v>0</v>
      </c>
      <c r="W129">
        <f>[25]Sheet2!AF40</f>
        <v>0</v>
      </c>
      <c r="X129" s="6">
        <f>[25]Sheet2!AG40</f>
        <v>0</v>
      </c>
      <c r="Y129" s="6">
        <f>[25]Sheet2!AH40</f>
        <v>0</v>
      </c>
      <c r="Z129" s="6">
        <f>[16]APE!L35</f>
        <v>0</v>
      </c>
      <c r="AA129" s="22">
        <f>SUM(O129:INDEX(O129:Z129,$B$2))</f>
        <v>0</v>
      </c>
      <c r="AB129" s="22">
        <f t="shared" ref="AB129:AB134" si="422">SUM(O129:Q129)</f>
        <v>0</v>
      </c>
      <c r="AC129" s="22">
        <f t="shared" ref="AC129:AC134" si="423">SUM(R129:T129)</f>
        <v>0</v>
      </c>
      <c r="AD129" s="22">
        <f t="shared" ref="AD129:AD134" si="424">SUM(U129:W129)</f>
        <v>0</v>
      </c>
      <c r="AE129" s="22">
        <f t="shared" ref="AE129:AE134" si="425">SUM(X129:Z129)</f>
        <v>0</v>
      </c>
      <c r="AF129" s="6">
        <f>SUM(C129                                                               : INDEX(C129:N129,$B$2))</f>
        <v>0</v>
      </c>
      <c r="AG129" s="6">
        <f t="shared" ref="AG129:AG134" si="426">SUM(C129:E129)</f>
        <v>0</v>
      </c>
      <c r="AH129" s="6">
        <f t="shared" ref="AH129:AH134" si="427">SUM(F129:H129)</f>
        <v>0</v>
      </c>
      <c r="AI129" s="6">
        <f t="shared" ref="AI129:AI134" si="428">SUM(I129:K129)</f>
        <v>0</v>
      </c>
      <c r="AJ129" s="6">
        <f t="shared" ref="AJ129:AJ134" si="429">SUM(L129:N129)</f>
        <v>0</v>
      </c>
      <c r="AK129" s="31">
        <f t="shared" ref="AK129" si="430">IFERROR(AA129/AF129-1,0)</f>
        <v>0</v>
      </c>
      <c r="AL129" s="31">
        <f t="shared" ref="AL129:AL132" si="431">IFERROR(AB129/AG129-1,0)</f>
        <v>0</v>
      </c>
      <c r="AM129" s="31">
        <f t="shared" ref="AM129:AO130" si="432">IFERROR(AC129/AH129-1,0)</f>
        <v>0</v>
      </c>
      <c r="AN129" s="31">
        <f t="shared" si="432"/>
        <v>0</v>
      </c>
      <c r="AO129" s="31">
        <f t="shared" si="432"/>
        <v>0</v>
      </c>
      <c r="AP129" s="6">
        <f>[17]APE!L35</f>
        <v>0</v>
      </c>
      <c r="AQ129" s="22">
        <f>[18]APE!L36</f>
        <v>0</v>
      </c>
      <c r="AR129" s="22">
        <f>[19]APE!L37</f>
        <v>0</v>
      </c>
      <c r="AS129" s="22">
        <f>[20]APE!L37</f>
        <v>0</v>
      </c>
      <c r="AT129" s="22">
        <f>[21]APE!L37</f>
        <v>0</v>
      </c>
      <c r="AU129" s="22">
        <f>[22]APE!L37</f>
        <v>0</v>
      </c>
      <c r="BB129" s="110">
        <f>SUM(AP129:INDEX(AP129:AR129,IF($B$2&lt;3,$B$2,3)))</f>
        <v>0</v>
      </c>
      <c r="BC129" s="110">
        <f>SUM(AS129:INDEX(AS129:AU129,IF(AND($B$2&gt;3,$B$2&lt;7),$B$2-3,0)))</f>
        <v>0</v>
      </c>
      <c r="BD129" s="110">
        <f>SUM(AV129:INDEX(AV129:AX129,IF(AND($B$2&gt;6,$B$2&lt;10),$B$2-6,0)))</f>
        <v>0</v>
      </c>
      <c r="BE129" s="110">
        <f>SUM(AY129:INDEX(AY129:BA129,IF($B$2&gt;9,$B$2-9,0)))</f>
        <v>0</v>
      </c>
      <c r="BF129" s="110">
        <f>SUM($AP129:INDEX(AP129:BA129,$B$2))</f>
        <v>0</v>
      </c>
      <c r="BG129" s="125">
        <f t="shared" ref="BG129:BG136" si="433">IFERROR(AP129/O129,0)</f>
        <v>0</v>
      </c>
      <c r="BH129" s="111">
        <f t="shared" si="420"/>
        <v>0</v>
      </c>
      <c r="BI129" s="111">
        <f t="shared" si="420"/>
        <v>0</v>
      </c>
      <c r="BJ129" s="111">
        <f t="shared" si="420"/>
        <v>0</v>
      </c>
      <c r="BK129" s="111">
        <f t="shared" si="420"/>
        <v>0</v>
      </c>
      <c r="BL129" s="111">
        <f t="shared" si="420"/>
        <v>0</v>
      </c>
      <c r="BM129" s="111">
        <f t="shared" si="420"/>
        <v>0</v>
      </c>
      <c r="BN129" s="111">
        <f t="shared" si="420"/>
        <v>0</v>
      </c>
      <c r="BO129" s="111">
        <f t="shared" si="420"/>
        <v>0</v>
      </c>
      <c r="BP129" s="111">
        <f t="shared" si="420"/>
        <v>0</v>
      </c>
      <c r="BQ129" s="111">
        <f t="shared" si="420"/>
        <v>0</v>
      </c>
      <c r="BR129" s="111">
        <f t="shared" si="420"/>
        <v>0</v>
      </c>
      <c r="BS129" s="111">
        <f>IFERROR(BB129/SUM(O129:INDEX(O129:Q129,IF($B$2&lt;3,$B$2,3))),0)</f>
        <v>0</v>
      </c>
      <c r="BT129" s="111">
        <f>IFERROR(BC129/SUM(R129:INDEX(R129:T129,IF($B$2&lt;7,$B$2-3,3))),0)</f>
        <v>0</v>
      </c>
      <c r="BU129" s="111">
        <f>IFERROR(BD129/SUM(Q129:INDEX(Q129:S129,IF($B$2&lt;3,$B$2,3))),0)</f>
        <v>0</v>
      </c>
      <c r="BV129" s="111">
        <f>IFERROR(BE129/SUM(R129:INDEX(R129:T129,IF($B$2&lt;3,$B$2,3))),0)</f>
        <v>0</v>
      </c>
      <c r="BW129" s="111">
        <f t="shared" ref="BW129:BW136" si="434">IFERROR(BF129/AA129,0)</f>
        <v>0</v>
      </c>
    </row>
    <row r="130" spans="1:75" x14ac:dyDescent="0.25">
      <c r="A130" s="20" t="str">
        <f t="shared" si="421"/>
        <v>RYP_by_rookie:Rookie last month</v>
      </c>
      <c r="B130" t="s">
        <v>6</v>
      </c>
      <c r="C130" s="6">
        <f>[25]Sheet2!L41</f>
        <v>0</v>
      </c>
      <c r="D130" s="6">
        <f>[25]Sheet2!M41</f>
        <v>0</v>
      </c>
      <c r="E130" s="6">
        <f>[25]Sheet2!N41</f>
        <v>0</v>
      </c>
      <c r="F130" s="6">
        <f>[25]Sheet2!O41</f>
        <v>0</v>
      </c>
      <c r="G130" s="6">
        <f>[25]Sheet2!P41</f>
        <v>0</v>
      </c>
      <c r="H130" s="6">
        <f>[25]Sheet2!Q41</f>
        <v>0</v>
      </c>
      <c r="I130" s="6">
        <f>[25]Sheet2!R41</f>
        <v>0</v>
      </c>
      <c r="J130" s="6">
        <f>[25]Sheet2!S41</f>
        <v>0</v>
      </c>
      <c r="K130" s="6">
        <f>[25]Sheet2!T41</f>
        <v>0</v>
      </c>
      <c r="L130" s="6">
        <f>[25]Sheet2!U41</f>
        <v>0</v>
      </c>
      <c r="M130" s="6">
        <f>[25]Sheet2!V41</f>
        <v>0</v>
      </c>
      <c r="N130" s="6">
        <f>[25]Sheet2!W41</f>
        <v>68.644999999999996</v>
      </c>
      <c r="O130" s="6">
        <f>[25]Sheet2!X41</f>
        <v>0</v>
      </c>
      <c r="P130" s="6">
        <f>[25]Sheet2!Y41</f>
        <v>0</v>
      </c>
      <c r="Q130" s="6">
        <f>[25]Sheet2!Z41</f>
        <v>0</v>
      </c>
      <c r="R130" s="6">
        <f>[25]Sheet2!AA41</f>
        <v>74.311000000000007</v>
      </c>
      <c r="S130" s="6">
        <f>[25]Sheet2!AB41</f>
        <v>0</v>
      </c>
      <c r="T130" s="6">
        <f>[25]Sheet2!AC41</f>
        <v>0</v>
      </c>
      <c r="U130" s="6">
        <f>[25]Sheet2!AD41</f>
        <v>0</v>
      </c>
      <c r="V130">
        <f>[25]Sheet2!AE41</f>
        <v>0</v>
      </c>
      <c r="W130">
        <f>[25]Sheet2!AF41</f>
        <v>105.136</v>
      </c>
      <c r="X130" s="6">
        <f>[25]Sheet2!AG41</f>
        <v>0</v>
      </c>
      <c r="Y130" s="6">
        <f>[25]Sheet2!AH41</f>
        <v>0</v>
      </c>
      <c r="Z130" s="6">
        <f>[16]APE!L36</f>
        <v>0</v>
      </c>
      <c r="AA130" s="22">
        <f>SUM(O130:INDEX(O130:Z130,$B$2))</f>
        <v>74.311000000000007</v>
      </c>
      <c r="AB130" s="22">
        <f t="shared" si="422"/>
        <v>0</v>
      </c>
      <c r="AC130" s="22">
        <f t="shared" si="423"/>
        <v>74.311000000000007</v>
      </c>
      <c r="AD130" s="22">
        <f t="shared" si="424"/>
        <v>105.136</v>
      </c>
      <c r="AE130" s="22">
        <f t="shared" si="425"/>
        <v>0</v>
      </c>
      <c r="AF130" s="6">
        <f>SUM(C130                                                               : INDEX(C130:N130,$B$2))</f>
        <v>0</v>
      </c>
      <c r="AG130" s="6">
        <f t="shared" si="426"/>
        <v>0</v>
      </c>
      <c r="AH130" s="6">
        <f t="shared" si="427"/>
        <v>0</v>
      </c>
      <c r="AI130" s="6">
        <f t="shared" si="428"/>
        <v>0</v>
      </c>
      <c r="AJ130" s="6">
        <f t="shared" si="429"/>
        <v>68.644999999999996</v>
      </c>
      <c r="AK130" s="31" t="e">
        <f t="shared" ref="AK130:AK136" si="435">AA130/AF130-1</f>
        <v>#DIV/0!</v>
      </c>
      <c r="AL130" s="31">
        <f t="shared" si="431"/>
        <v>0</v>
      </c>
      <c r="AM130" s="31">
        <f t="shared" si="432"/>
        <v>0</v>
      </c>
      <c r="AN130" s="31">
        <f t="shared" si="432"/>
        <v>0</v>
      </c>
      <c r="AO130" s="31">
        <f t="shared" si="432"/>
        <v>-1</v>
      </c>
      <c r="AP130" s="6">
        <f>[17]APE!L36</f>
        <v>0</v>
      </c>
      <c r="AQ130" s="22">
        <f>[18]APE!L37</f>
        <v>0</v>
      </c>
      <c r="AR130" s="22">
        <f>[19]APE!L38</f>
        <v>0</v>
      </c>
      <c r="AS130" s="22">
        <f>[20]APE!L38</f>
        <v>0</v>
      </c>
      <c r="AT130" s="22">
        <f>[21]APE!L38</f>
        <v>0</v>
      </c>
      <c r="AU130" s="22">
        <f>[22]APE!L38</f>
        <v>0</v>
      </c>
      <c r="BB130" s="110">
        <f>SUM(AP130:INDEX(AP130:AR130,IF($B$2&lt;3,$B$2,3)))</f>
        <v>0</v>
      </c>
      <c r="BC130" s="110">
        <f>SUM(AS130:INDEX(AS130:AU130,IF(AND($B$2&gt;3,$B$2&lt;7),$B$2-3,0)))</f>
        <v>0</v>
      </c>
      <c r="BD130" s="110">
        <f>SUM(AV130:INDEX(AV130:AX130,IF(AND($B$2&gt;6,$B$2&lt;10),$B$2-6,0)))</f>
        <v>0</v>
      </c>
      <c r="BE130" s="110">
        <f>SUM(AY130:INDEX(AY130:BA130,IF($B$2&gt;9,$B$2-9,0)))</f>
        <v>0</v>
      </c>
      <c r="BF130" s="110">
        <f>SUM($AP130:INDEX(AP130:BA130,$B$2))</f>
        <v>0</v>
      </c>
      <c r="BG130" s="125">
        <f t="shared" si="433"/>
        <v>0</v>
      </c>
      <c r="BH130" s="111">
        <f t="shared" si="420"/>
        <v>0</v>
      </c>
      <c r="BI130" s="111">
        <f t="shared" si="420"/>
        <v>0</v>
      </c>
      <c r="BJ130" s="111">
        <f t="shared" si="420"/>
        <v>0</v>
      </c>
      <c r="BK130" s="111">
        <f t="shared" si="420"/>
        <v>0</v>
      </c>
      <c r="BL130" s="111">
        <f t="shared" si="420"/>
        <v>0</v>
      </c>
      <c r="BM130" s="111">
        <f t="shared" si="420"/>
        <v>0</v>
      </c>
      <c r="BN130" s="111">
        <f t="shared" si="420"/>
        <v>0</v>
      </c>
      <c r="BO130" s="111">
        <f t="shared" si="420"/>
        <v>0</v>
      </c>
      <c r="BP130" s="111">
        <f t="shared" si="420"/>
        <v>0</v>
      </c>
      <c r="BQ130" s="111">
        <f t="shared" si="420"/>
        <v>0</v>
      </c>
      <c r="BR130" s="111">
        <f t="shared" si="420"/>
        <v>0</v>
      </c>
      <c r="BS130" s="111">
        <f>IFERROR(BB130/SUM(O130:INDEX(O130:Q130,IF($B$2&lt;3,$B$2,3))),0)</f>
        <v>0</v>
      </c>
      <c r="BT130" s="111">
        <f>IFERROR(BC130/SUM(R130:INDEX(R130:T130,IF($B$2&lt;7,$B$2-3,3))),0)</f>
        <v>0</v>
      </c>
      <c r="BU130" s="111">
        <f>IFERROR(BD130/SUM(Q130:INDEX(Q130:S130,IF($B$2&lt;3,$B$2,3))),0)</f>
        <v>0</v>
      </c>
      <c r="BV130" s="111">
        <f>IFERROR(BE130/SUM(R130:INDEX(R130:T130,IF($B$2&lt;3,$B$2,3))),0)</f>
        <v>0</v>
      </c>
      <c r="BW130" s="111">
        <f t="shared" si="434"/>
        <v>0</v>
      </c>
    </row>
    <row r="131" spans="1:75" x14ac:dyDescent="0.25">
      <c r="A131" s="20" t="str">
        <f t="shared" si="421"/>
        <v>RYP_by_rookie:2-3 months</v>
      </c>
      <c r="B131" t="s">
        <v>7</v>
      </c>
      <c r="C131" s="6">
        <f>[25]Sheet2!L42</f>
        <v>0</v>
      </c>
      <c r="D131" s="6">
        <f>[25]Sheet2!M42</f>
        <v>0</v>
      </c>
      <c r="E131" s="6">
        <f>[25]Sheet2!N42</f>
        <v>0</v>
      </c>
      <c r="F131" s="6">
        <f>[25]Sheet2!O42</f>
        <v>0</v>
      </c>
      <c r="G131" s="6">
        <f>[25]Sheet2!P42</f>
        <v>0</v>
      </c>
      <c r="H131" s="6">
        <f>[25]Sheet2!Q42</f>
        <v>13.249000000000001</v>
      </c>
      <c r="I131" s="6">
        <f>[25]Sheet2!R42</f>
        <v>0</v>
      </c>
      <c r="J131" s="6">
        <f>[25]Sheet2!S42</f>
        <v>0</v>
      </c>
      <c r="K131" s="6">
        <f>[25]Sheet2!T42</f>
        <v>0</v>
      </c>
      <c r="L131" s="6">
        <f>[25]Sheet2!U42</f>
        <v>0</v>
      </c>
      <c r="M131" s="6">
        <f>[25]Sheet2!V42</f>
        <v>0</v>
      </c>
      <c r="N131" s="6">
        <f>[25]Sheet2!W42</f>
        <v>0</v>
      </c>
      <c r="O131" s="6">
        <f>[25]Sheet2!X42</f>
        <v>0</v>
      </c>
      <c r="P131" s="6">
        <f>[25]Sheet2!Y42</f>
        <v>0</v>
      </c>
      <c r="Q131" s="6">
        <f>[25]Sheet2!Z42</f>
        <v>0</v>
      </c>
      <c r="R131" s="6">
        <f>[25]Sheet2!AA42</f>
        <v>34.085999999999999</v>
      </c>
      <c r="S131" s="6">
        <f>[25]Sheet2!AB42</f>
        <v>17.068999999999999</v>
      </c>
      <c r="T131" s="6">
        <f>[25]Sheet2!AC42</f>
        <v>52.228000000000002</v>
      </c>
      <c r="U131" s="6">
        <f>[25]Sheet2!AD42</f>
        <v>0</v>
      </c>
      <c r="V131">
        <f>[25]Sheet2!AE42</f>
        <v>10.196</v>
      </c>
      <c r="W131">
        <f>[25]Sheet2!AF42</f>
        <v>0</v>
      </c>
      <c r="X131" s="6">
        <f>[25]Sheet2!AG42</f>
        <v>44.93</v>
      </c>
      <c r="Y131" s="6">
        <f>[25]Sheet2!AH42</f>
        <v>286.95800000000003</v>
      </c>
      <c r="Z131" s="6">
        <f>[16]APE!L37</f>
        <v>18.036000000000001</v>
      </c>
      <c r="AA131" s="22">
        <f>SUM(O131:INDEX(O131:Z131,$B$2))</f>
        <v>103.38300000000001</v>
      </c>
      <c r="AB131" s="22">
        <f t="shared" si="422"/>
        <v>0</v>
      </c>
      <c r="AC131" s="22">
        <f t="shared" si="423"/>
        <v>103.38300000000001</v>
      </c>
      <c r="AD131" s="22">
        <f t="shared" si="424"/>
        <v>10.196</v>
      </c>
      <c r="AE131" s="22">
        <f t="shared" si="425"/>
        <v>349.92400000000004</v>
      </c>
      <c r="AF131" s="6">
        <f>SUM(C131                                                               : INDEX(C131:N131,$B$2))</f>
        <v>13.249000000000001</v>
      </c>
      <c r="AG131" s="6">
        <f t="shared" si="426"/>
        <v>0</v>
      </c>
      <c r="AH131" s="6">
        <f t="shared" si="427"/>
        <v>13.249000000000001</v>
      </c>
      <c r="AI131" s="6">
        <f t="shared" si="428"/>
        <v>0</v>
      </c>
      <c r="AJ131" s="6">
        <f t="shared" si="429"/>
        <v>0</v>
      </c>
      <c r="AK131" s="31">
        <f t="shared" si="435"/>
        <v>6.8030794776964303</v>
      </c>
      <c r="AL131" s="31">
        <f t="shared" si="431"/>
        <v>0</v>
      </c>
      <c r="AM131" s="31">
        <f t="shared" si="419"/>
        <v>6.8030794776964303</v>
      </c>
      <c r="AN131" s="31">
        <f t="shared" ref="AN131" si="436">IFERROR(AD131/AI131-1,0)</f>
        <v>0</v>
      </c>
      <c r="AO131" s="31">
        <f t="shared" ref="AO131" si="437">IFERROR(AE131/AJ131-1,0)</f>
        <v>0</v>
      </c>
      <c r="AP131" s="6">
        <f>[17]APE!L37</f>
        <v>6.7889999999999997</v>
      </c>
      <c r="AQ131" s="22">
        <f>[18]APE!L38</f>
        <v>13.279</v>
      </c>
      <c r="AR131" s="22">
        <f>[19]APE!L39</f>
        <v>0</v>
      </c>
      <c r="AS131" s="22">
        <f>[20]APE!L39</f>
        <v>0</v>
      </c>
      <c r="AT131" s="22">
        <f>[21]APE!L39</f>
        <v>0</v>
      </c>
      <c r="AU131" s="22">
        <f>[22]APE!L39</f>
        <v>20.8</v>
      </c>
      <c r="BB131" s="110">
        <f>SUM(AP131:INDEX(AP131:AR131,IF($B$2&lt;3,$B$2,3)))</f>
        <v>20.067999999999998</v>
      </c>
      <c r="BC131" s="110">
        <f>SUM(AS131:INDEX(AS131:AU131,IF(AND($B$2&gt;3,$B$2&lt;7),$B$2-3,0)))</f>
        <v>20.8</v>
      </c>
      <c r="BD131" s="110">
        <f>SUM(AV131:INDEX(AV131:AX131,IF(AND($B$2&gt;6,$B$2&lt;10),$B$2-6,0)))</f>
        <v>0</v>
      </c>
      <c r="BE131" s="110">
        <f>SUM(AY131:INDEX(AY131:BA131,IF($B$2&gt;9,$B$2-9,0)))</f>
        <v>0</v>
      </c>
      <c r="BF131" s="110">
        <f>SUM($AP131:INDEX(AP131:BA131,$B$2))</f>
        <v>40.867999999999995</v>
      </c>
      <c r="BG131" s="125">
        <f t="shared" si="433"/>
        <v>0</v>
      </c>
      <c r="BH131" s="111">
        <f t="shared" si="420"/>
        <v>0</v>
      </c>
      <c r="BI131" s="111">
        <f t="shared" si="420"/>
        <v>0</v>
      </c>
      <c r="BJ131" s="111">
        <f t="shared" si="420"/>
        <v>0</v>
      </c>
      <c r="BK131" s="111">
        <f t="shared" si="420"/>
        <v>0</v>
      </c>
      <c r="BL131" s="111">
        <f t="shared" si="420"/>
        <v>0.398253810216742</v>
      </c>
      <c r="BM131" s="111">
        <f t="shared" si="420"/>
        <v>0</v>
      </c>
      <c r="BN131" s="111">
        <f t="shared" si="420"/>
        <v>0</v>
      </c>
      <c r="BO131" s="111">
        <f t="shared" si="420"/>
        <v>0</v>
      </c>
      <c r="BP131" s="111">
        <f t="shared" si="420"/>
        <v>0</v>
      </c>
      <c r="BQ131" s="111">
        <f t="shared" si="420"/>
        <v>0</v>
      </c>
      <c r="BR131" s="111">
        <f t="shared" si="420"/>
        <v>0</v>
      </c>
      <c r="BS131" s="111">
        <f>IFERROR(BB131/SUM(O131:INDEX(O131:Q131,IF($B$2&lt;3,$B$2,3))),0)</f>
        <v>0</v>
      </c>
      <c r="BT131" s="111">
        <f>IFERROR(BC131/SUM(R131:INDEX(R131:T131,IF($B$2&lt;7,$B$2-3,3))),0)</f>
        <v>0.20119361984078618</v>
      </c>
      <c r="BU131" s="111">
        <f>IFERROR(BD131/SUM(Q131:INDEX(Q131:S131,IF($B$2&lt;3,$B$2,3))),0)</f>
        <v>0</v>
      </c>
      <c r="BV131" s="111">
        <f>IFERROR(BE131/SUM(R131:INDEX(R131:T131,IF($B$2&lt;3,$B$2,3))),0)</f>
        <v>0</v>
      </c>
      <c r="BW131" s="111">
        <f t="shared" si="434"/>
        <v>0.39530677190640617</v>
      </c>
    </row>
    <row r="132" spans="1:75" x14ac:dyDescent="0.25">
      <c r="A132" s="20" t="str">
        <f t="shared" si="421"/>
        <v>RYP_by_rookie:4 - 6 mths</v>
      </c>
      <c r="B132" t="s">
        <v>8</v>
      </c>
      <c r="C132" s="6">
        <f>[25]Sheet2!L43</f>
        <v>0</v>
      </c>
      <c r="D132" s="6">
        <f>[25]Sheet2!M43</f>
        <v>0</v>
      </c>
      <c r="E132" s="6">
        <f>[25]Sheet2!N43</f>
        <v>0</v>
      </c>
      <c r="F132" s="6">
        <f>[25]Sheet2!O43</f>
        <v>0</v>
      </c>
      <c r="G132" s="6">
        <f>[25]Sheet2!P43</f>
        <v>0</v>
      </c>
      <c r="H132" s="6">
        <f>[25]Sheet2!Q43</f>
        <v>13.09</v>
      </c>
      <c r="I132" s="6">
        <f>[25]Sheet2!R43</f>
        <v>3.085</v>
      </c>
      <c r="J132" s="6">
        <f>[25]Sheet2!S43</f>
        <v>0</v>
      </c>
      <c r="K132" s="6">
        <f>[25]Sheet2!T43</f>
        <v>16.382000000000001</v>
      </c>
      <c r="L132" s="6">
        <f>[25]Sheet2!U43</f>
        <v>75.619</v>
      </c>
      <c r="M132" s="6">
        <f>[25]Sheet2!V43</f>
        <v>19.744</v>
      </c>
      <c r="N132" s="6">
        <f>[25]Sheet2!W43</f>
        <v>19.341000000000001</v>
      </c>
      <c r="O132" s="6">
        <f>[25]Sheet2!X43</f>
        <v>19.628</v>
      </c>
      <c r="P132" s="6">
        <f>[25]Sheet2!Y43</f>
        <v>0</v>
      </c>
      <c r="Q132" s="6">
        <f>[25]Sheet2!Z43</f>
        <v>0</v>
      </c>
      <c r="R132" s="6">
        <f>[25]Sheet2!AA43</f>
        <v>201.22200000000001</v>
      </c>
      <c r="S132" s="6">
        <f>[25]Sheet2!AB43</f>
        <v>93.013999999999996</v>
      </c>
      <c r="T132" s="6">
        <f>[25]Sheet2!AC43</f>
        <v>22.939</v>
      </c>
      <c r="U132" s="6">
        <f>[25]Sheet2!AD43</f>
        <v>143.98599999999999</v>
      </c>
      <c r="V132">
        <f>[25]Sheet2!AE43</f>
        <v>70.447999999999993</v>
      </c>
      <c r="W132">
        <f>[25]Sheet2!AF43</f>
        <v>60.905000000000001</v>
      </c>
      <c r="X132" s="6">
        <f>[25]Sheet2!AG43</f>
        <v>49.756999999999998</v>
      </c>
      <c r="Y132" s="6">
        <f>[25]Sheet2!AH43</f>
        <v>46.892000000000003</v>
      </c>
      <c r="Z132" s="6">
        <f>[16]APE!L38</f>
        <v>129.99100000000001</v>
      </c>
      <c r="AA132" s="22">
        <f>SUM(O132:INDEX(O132:Z132,$B$2))</f>
        <v>336.80300000000005</v>
      </c>
      <c r="AB132" s="22">
        <f t="shared" si="422"/>
        <v>19.628</v>
      </c>
      <c r="AC132" s="22">
        <f t="shared" si="423"/>
        <v>317.17500000000001</v>
      </c>
      <c r="AD132" s="22">
        <f t="shared" si="424"/>
        <v>275.33899999999994</v>
      </c>
      <c r="AE132" s="22">
        <f t="shared" si="425"/>
        <v>226.64000000000001</v>
      </c>
      <c r="AF132" s="6">
        <f>SUM(C132                                                               : INDEX(C132:N132,$B$2))</f>
        <v>13.09</v>
      </c>
      <c r="AG132" s="6">
        <f t="shared" si="426"/>
        <v>0</v>
      </c>
      <c r="AH132" s="6">
        <f t="shared" si="427"/>
        <v>13.09</v>
      </c>
      <c r="AI132" s="6">
        <f t="shared" si="428"/>
        <v>19.467000000000002</v>
      </c>
      <c r="AJ132" s="6">
        <f t="shared" si="429"/>
        <v>114.70400000000001</v>
      </c>
      <c r="AK132" s="31">
        <f t="shared" si="435"/>
        <v>24.729793735676093</v>
      </c>
      <c r="AL132" s="31">
        <f t="shared" si="431"/>
        <v>0</v>
      </c>
      <c r="AM132" s="31">
        <f t="shared" si="419"/>
        <v>23.230328495034378</v>
      </c>
      <c r="AN132" s="31">
        <f t="shared" si="419"/>
        <v>13.143884522525294</v>
      </c>
      <c r="AO132" s="31">
        <f t="shared" si="419"/>
        <v>0.97586832194169348</v>
      </c>
      <c r="AP132" s="6">
        <f>[17]APE!L38</f>
        <v>160.35</v>
      </c>
      <c r="AQ132" s="22">
        <f>[18]APE!L39</f>
        <v>214.23099999999999</v>
      </c>
      <c r="AR132" s="22">
        <f>[19]APE!L40</f>
        <v>39.76</v>
      </c>
      <c r="AS132" s="22">
        <f>[20]APE!L40</f>
        <v>15.46</v>
      </c>
      <c r="AT132" s="22">
        <f>[21]APE!L40</f>
        <v>109.26</v>
      </c>
      <c r="AU132" s="22">
        <f>[22]APE!L40</f>
        <v>0</v>
      </c>
      <c r="BB132" s="110">
        <f>SUM(AP132:INDEX(AP132:AR132,IF($B$2&lt;3,$B$2,3)))</f>
        <v>414.34100000000001</v>
      </c>
      <c r="BC132" s="110">
        <f>SUM(AS132:INDEX(AS132:AU132,IF(AND($B$2&gt;3,$B$2&lt;7),$B$2-3,0)))</f>
        <v>124.72</v>
      </c>
      <c r="BD132" s="110">
        <f>SUM(AV132:INDEX(AV132:AX132,IF(AND($B$2&gt;6,$B$2&lt;10),$B$2-6,0)))</f>
        <v>0</v>
      </c>
      <c r="BE132" s="110">
        <f>SUM(AY132:INDEX(AY132:BA132,IF($B$2&gt;9,$B$2-9,0)))</f>
        <v>0</v>
      </c>
      <c r="BF132" s="110">
        <f>SUM($AP132:INDEX(AP132:BA132,$B$2))</f>
        <v>539.06100000000004</v>
      </c>
      <c r="BG132" s="125">
        <f t="shared" si="433"/>
        <v>8.1694518035459538</v>
      </c>
      <c r="BH132" s="111">
        <f t="shared" si="420"/>
        <v>0</v>
      </c>
      <c r="BI132" s="111">
        <f t="shared" si="420"/>
        <v>0</v>
      </c>
      <c r="BJ132" s="111">
        <f t="shared" si="420"/>
        <v>7.6830565246344837E-2</v>
      </c>
      <c r="BK132" s="111">
        <f t="shared" si="420"/>
        <v>1.1746618788569463</v>
      </c>
      <c r="BL132" s="111">
        <f t="shared" si="420"/>
        <v>0</v>
      </c>
      <c r="BM132" s="111">
        <f t="shared" si="420"/>
        <v>0</v>
      </c>
      <c r="BN132" s="111">
        <f t="shared" si="420"/>
        <v>0</v>
      </c>
      <c r="BO132" s="111">
        <f t="shared" si="420"/>
        <v>0</v>
      </c>
      <c r="BP132" s="111">
        <f t="shared" si="420"/>
        <v>0</v>
      </c>
      <c r="BQ132" s="111">
        <f t="shared" si="420"/>
        <v>0</v>
      </c>
      <c r="BR132" s="111">
        <f t="shared" si="420"/>
        <v>0</v>
      </c>
      <c r="BS132" s="111">
        <f>IFERROR(BB132/SUM(O132:INDEX(O132:Q132,IF($B$2&lt;3,$B$2,3))),0)</f>
        <v>21.10969023843489</v>
      </c>
      <c r="BT132" s="111">
        <f>IFERROR(BC132/SUM(R132:INDEX(R132:T132,IF($B$2&lt;7,$B$2-3,3))),0)</f>
        <v>0.39322140774020647</v>
      </c>
      <c r="BU132" s="111">
        <f>IFERROR(BD132/SUM(Q132:INDEX(Q132:S132,IF($B$2&lt;3,$B$2,3))),0)</f>
        <v>0</v>
      </c>
      <c r="BV132" s="111">
        <f>IFERROR(BE132/SUM(R132:INDEX(R132:T132,IF($B$2&lt;3,$B$2,3))),0)</f>
        <v>0</v>
      </c>
      <c r="BW132" s="111">
        <f t="shared" si="434"/>
        <v>1.6005231544849658</v>
      </c>
    </row>
    <row r="133" spans="1:75" x14ac:dyDescent="0.25">
      <c r="A133" s="20" t="str">
        <f t="shared" si="421"/>
        <v>RYP_by_rookie:7-12mth</v>
      </c>
      <c r="B133" t="s">
        <v>1</v>
      </c>
      <c r="C133" s="6">
        <f>[25]Sheet2!L44</f>
        <v>66.138000000000005</v>
      </c>
      <c r="D133" s="6">
        <f>[25]Sheet2!M44</f>
        <v>0</v>
      </c>
      <c r="E133" s="6">
        <f>[25]Sheet2!N44</f>
        <v>16.998999999999999</v>
      </c>
      <c r="F133" s="6">
        <f>[25]Sheet2!O44</f>
        <v>20.236000000000001</v>
      </c>
      <c r="G133" s="6">
        <f>[25]Sheet2!P44</f>
        <v>56.5</v>
      </c>
      <c r="H133" s="6">
        <f>[25]Sheet2!Q44</f>
        <v>283.54899999999998</v>
      </c>
      <c r="I133" s="6">
        <f>[25]Sheet2!R44</f>
        <v>236.65799999999999</v>
      </c>
      <c r="J133" s="6">
        <f>[25]Sheet2!S44</f>
        <v>273.01</v>
      </c>
      <c r="K133" s="6">
        <f>[25]Sheet2!T44</f>
        <v>142.047</v>
      </c>
      <c r="L133" s="6">
        <f>[25]Sheet2!U44</f>
        <v>104.39700000000001</v>
      </c>
      <c r="M133" s="6">
        <f>[25]Sheet2!V44</f>
        <v>318.65499999999997</v>
      </c>
      <c r="N133" s="6">
        <f>[25]Sheet2!W44</f>
        <v>600.63329999999996</v>
      </c>
      <c r="O133" s="6">
        <f>[25]Sheet2!X44</f>
        <v>319.57299999999998</v>
      </c>
      <c r="P133" s="6">
        <f>[25]Sheet2!Y44</f>
        <v>239.946</v>
      </c>
      <c r="Q133" s="6">
        <f>[25]Sheet2!Z44</f>
        <v>237.44</v>
      </c>
      <c r="R133" s="6">
        <f>[25]Sheet2!AA44</f>
        <v>309.08999999999997</v>
      </c>
      <c r="S133" s="6">
        <f>[25]Sheet2!AB44</f>
        <v>296.24700000000001</v>
      </c>
      <c r="T133" s="6">
        <f>[25]Sheet2!AC44</f>
        <v>219.17699999999999</v>
      </c>
      <c r="U133" s="6">
        <f>[25]Sheet2!AD44</f>
        <v>172.31700000000001</v>
      </c>
      <c r="V133">
        <f>[25]Sheet2!AE44</f>
        <v>271.19600000000003</v>
      </c>
      <c r="W133">
        <f>[25]Sheet2!AF44</f>
        <v>367.37799999999999</v>
      </c>
      <c r="X133" s="6">
        <f>[25]Sheet2!AG44</f>
        <v>311.911</v>
      </c>
      <c r="Y133" s="6">
        <f>[25]Sheet2!AH44</f>
        <v>569.92150000000004</v>
      </c>
      <c r="Z133" s="6">
        <f>[16]APE!L39</f>
        <v>1071.393</v>
      </c>
      <c r="AA133" s="22">
        <f>SUM(O133:INDEX(O133:Z133,$B$2))</f>
        <v>1621.473</v>
      </c>
      <c r="AB133" s="22">
        <f t="shared" si="422"/>
        <v>796.95900000000006</v>
      </c>
      <c r="AC133" s="22">
        <f t="shared" si="423"/>
        <v>824.51400000000001</v>
      </c>
      <c r="AD133" s="22">
        <f t="shared" si="424"/>
        <v>810.89100000000008</v>
      </c>
      <c r="AE133" s="22">
        <f t="shared" si="425"/>
        <v>1953.2255</v>
      </c>
      <c r="AF133" s="6">
        <f>SUM(C133                                                               : INDEX(C133:N133,$B$2))</f>
        <v>443.42199999999997</v>
      </c>
      <c r="AG133" s="6">
        <f t="shared" si="426"/>
        <v>83.137</v>
      </c>
      <c r="AH133" s="6">
        <f t="shared" si="427"/>
        <v>360.28499999999997</v>
      </c>
      <c r="AI133" s="6">
        <f t="shared" si="428"/>
        <v>651.71500000000003</v>
      </c>
      <c r="AJ133" s="6">
        <f t="shared" si="429"/>
        <v>1023.6852999999999</v>
      </c>
      <c r="AK133" s="31">
        <f t="shared" si="435"/>
        <v>2.6567265494269567</v>
      </c>
      <c r="AL133" s="31">
        <f t="shared" si="419"/>
        <v>8.5860928347185972</v>
      </c>
      <c r="AM133" s="31">
        <f t="shared" si="419"/>
        <v>1.288504933594238</v>
      </c>
      <c r="AN133" s="31">
        <f t="shared" si="419"/>
        <v>0.24424173143168426</v>
      </c>
      <c r="AO133" s="31">
        <f t="shared" si="419"/>
        <v>0.90803316214465535</v>
      </c>
      <c r="AP133" s="6">
        <f>[17]APE!L39</f>
        <v>314.14499999999998</v>
      </c>
      <c r="AQ133" s="22">
        <f>[18]APE!L40</f>
        <v>149.48599999999999</v>
      </c>
      <c r="AR133" s="22">
        <f>[19]APE!L41</f>
        <v>347.7</v>
      </c>
      <c r="AS133" s="22">
        <f>[20]APE!L41</f>
        <v>122.89700000000001</v>
      </c>
      <c r="AT133" s="22">
        <f>[21]APE!L41</f>
        <v>178.23</v>
      </c>
      <c r="AU133" s="22">
        <f>[22]APE!L41</f>
        <v>290.92</v>
      </c>
      <c r="BB133" s="110">
        <f>SUM(AP133:INDEX(AP133:AR133,IF($B$2&lt;3,$B$2,3)))</f>
        <v>811.3309999999999</v>
      </c>
      <c r="BC133" s="110">
        <f>SUM(AS133:INDEX(AS133:AU133,IF(AND($B$2&gt;3,$B$2&lt;7),$B$2-3,0)))</f>
        <v>592.04700000000003</v>
      </c>
      <c r="BD133" s="110">
        <f>SUM(AV133:INDEX(AV133:AX133,IF(AND($B$2&gt;6,$B$2&lt;10),$B$2-6,0)))</f>
        <v>0</v>
      </c>
      <c r="BE133" s="110">
        <f>SUM(AY133:INDEX(AY133:BA133,IF($B$2&gt;9,$B$2-9,0)))</f>
        <v>0</v>
      </c>
      <c r="BF133" s="110">
        <f>SUM($AP133:INDEX(AP133:BA133,$B$2))</f>
        <v>1403.3779999999999</v>
      </c>
      <c r="BG133" s="125">
        <f t="shared" si="433"/>
        <v>0.98301483542101498</v>
      </c>
      <c r="BH133" s="111">
        <f t="shared" si="420"/>
        <v>0.62299850799763279</v>
      </c>
      <c r="BI133" s="111">
        <f t="shared" si="420"/>
        <v>1.4643699460916442</v>
      </c>
      <c r="BJ133" s="111">
        <f t="shared" si="420"/>
        <v>0.39760911061503129</v>
      </c>
      <c r="BK133" s="111">
        <f t="shared" si="420"/>
        <v>0.60162634558324635</v>
      </c>
      <c r="BL133" s="111">
        <f t="shared" si="420"/>
        <v>1.3273290536872027</v>
      </c>
      <c r="BM133" s="111">
        <f t="shared" si="420"/>
        <v>0</v>
      </c>
      <c r="BN133" s="111">
        <f t="shared" si="420"/>
        <v>0</v>
      </c>
      <c r="BO133" s="111">
        <f t="shared" si="420"/>
        <v>0</v>
      </c>
      <c r="BP133" s="111">
        <f t="shared" si="420"/>
        <v>0</v>
      </c>
      <c r="BQ133" s="111">
        <f t="shared" si="420"/>
        <v>0</v>
      </c>
      <c r="BR133" s="111">
        <f t="shared" si="420"/>
        <v>0</v>
      </c>
      <c r="BS133" s="111">
        <f>IFERROR(BB133/SUM(O133:INDEX(O133:Q133,IF($B$2&lt;3,$B$2,3))),0)</f>
        <v>1.0180335500320592</v>
      </c>
      <c r="BT133" s="111">
        <f>IFERROR(BC133/SUM(R133:INDEX(R133:T133,IF($B$2&lt;7,$B$2-3,3))),0)</f>
        <v>0.71805572737394396</v>
      </c>
      <c r="BU133" s="111">
        <f>IFERROR(BD133/SUM(Q133:INDEX(Q133:S133,IF($B$2&lt;3,$B$2,3))),0)</f>
        <v>0</v>
      </c>
      <c r="BV133" s="111">
        <f>IFERROR(BE133/SUM(R133:INDEX(R133:T133,IF($B$2&lt;3,$B$2,3))),0)</f>
        <v>0</v>
      </c>
      <c r="BW133" s="111">
        <f t="shared" si="434"/>
        <v>0.86549575601937245</v>
      </c>
    </row>
    <row r="134" spans="1:75" x14ac:dyDescent="0.25">
      <c r="A134" s="20" t="str">
        <f t="shared" si="421"/>
        <v>RYP_by_rookie:13+mth</v>
      </c>
      <c r="B134" t="s">
        <v>2</v>
      </c>
      <c r="C134" s="6">
        <f>[25]Sheet2!L45</f>
        <v>933.43700000000001</v>
      </c>
      <c r="D134" s="6">
        <f>[25]Sheet2!M45</f>
        <v>600.774</v>
      </c>
      <c r="E134" s="6">
        <f>[25]Sheet2!N45</f>
        <v>740.70799999999997</v>
      </c>
      <c r="F134" s="6">
        <f>[25]Sheet2!O45</f>
        <v>751.96699999999998</v>
      </c>
      <c r="G134" s="6">
        <f>[25]Sheet2!P45</f>
        <v>923.72069999999997</v>
      </c>
      <c r="H134" s="6">
        <f>[25]Sheet2!Q45</f>
        <v>1442.0277000000001</v>
      </c>
      <c r="I134" s="6">
        <f>[25]Sheet2!R45</f>
        <v>1770.9188999999999</v>
      </c>
      <c r="J134" s="6">
        <f>[25]Sheet2!S45</f>
        <v>1984.5477000000001</v>
      </c>
      <c r="K134" s="6">
        <f>[25]Sheet2!T45</f>
        <v>2270.7280000000001</v>
      </c>
      <c r="L134" s="6">
        <f>[25]Sheet2!U45</f>
        <v>2925.8108000000002</v>
      </c>
      <c r="M134" s="6">
        <f>[25]Sheet2!V45</f>
        <v>3325.6662000000001</v>
      </c>
      <c r="N134" s="6">
        <f>[25]Sheet2!W45</f>
        <v>5124.1277</v>
      </c>
      <c r="O134" s="6">
        <f>[25]Sheet2!X45</f>
        <v>5412.3084000000099</v>
      </c>
      <c r="P134" s="6">
        <f>[25]Sheet2!Y45</f>
        <v>4895.1165000000001</v>
      </c>
      <c r="Q134" s="6">
        <f>[25]Sheet2!Z45</f>
        <v>4247.2412999999997</v>
      </c>
      <c r="R134" s="6">
        <f>[25]Sheet2!AA45</f>
        <v>3899.7964999999999</v>
      </c>
      <c r="S134" s="6">
        <f>[25]Sheet2!AB45</f>
        <v>4261.2233999999999</v>
      </c>
      <c r="T134" s="6">
        <f>[25]Sheet2!AC45</f>
        <v>5998.4767000000102</v>
      </c>
      <c r="U134" s="6">
        <f>[25]Sheet2!AD45</f>
        <v>6041.9110000000001</v>
      </c>
      <c r="V134">
        <f>[25]Sheet2!AE45</f>
        <v>6320.8250000000098</v>
      </c>
      <c r="W134">
        <f>[25]Sheet2!AF45</f>
        <v>7855.6057000000101</v>
      </c>
      <c r="X134" s="6">
        <f>[25]Sheet2!AG45</f>
        <v>7879.433</v>
      </c>
      <c r="Y134" s="6">
        <f>[25]Sheet2!AH45</f>
        <v>10146.1155</v>
      </c>
      <c r="Z134" s="6">
        <f>[16]APE!L40</f>
        <v>13221.4799</v>
      </c>
      <c r="AA134" s="22">
        <f>SUM(O134:INDEX(O134:Z134,$B$2))</f>
        <v>28714.162800000016</v>
      </c>
      <c r="AB134" s="22">
        <f t="shared" si="422"/>
        <v>14554.666200000009</v>
      </c>
      <c r="AC134" s="22">
        <f t="shared" si="423"/>
        <v>14159.496600000009</v>
      </c>
      <c r="AD134" s="22">
        <f t="shared" si="424"/>
        <v>20218.341700000019</v>
      </c>
      <c r="AE134" s="22">
        <f t="shared" si="425"/>
        <v>31247.028400000003</v>
      </c>
      <c r="AF134" s="6">
        <f>SUM(C134                                                               : INDEX(C134:N134,$B$2))</f>
        <v>5392.6343999999999</v>
      </c>
      <c r="AG134" s="6">
        <f t="shared" si="426"/>
        <v>2274.9189999999999</v>
      </c>
      <c r="AH134" s="6">
        <f t="shared" si="427"/>
        <v>3117.7154</v>
      </c>
      <c r="AI134" s="6">
        <f t="shared" si="428"/>
        <v>6026.1945999999998</v>
      </c>
      <c r="AJ134" s="6">
        <f t="shared" si="429"/>
        <v>11375.6047</v>
      </c>
      <c r="AK134" s="31">
        <f t="shared" si="435"/>
        <v>4.3247004469652195</v>
      </c>
      <c r="AL134" s="31">
        <f t="shared" si="419"/>
        <v>5.3978832652942854</v>
      </c>
      <c r="AM134" s="31">
        <f t="shared" si="419"/>
        <v>3.5416257686638133</v>
      </c>
      <c r="AN134" s="31">
        <f t="shared" si="419"/>
        <v>2.3550761371031763</v>
      </c>
      <c r="AO134" s="31">
        <f t="shared" si="419"/>
        <v>1.7468454841789645</v>
      </c>
      <c r="AP134" s="6">
        <f>[17]APE!L40</f>
        <v>12042.558000000099</v>
      </c>
      <c r="AQ134" s="22">
        <f>[18]APE!L41</f>
        <v>8075.3524000000198</v>
      </c>
      <c r="AR134" s="22">
        <f>[19]APE!L42</f>
        <v>6124.55</v>
      </c>
      <c r="AS134" s="22">
        <f>[20]APE!L42</f>
        <v>5366.1808000000101</v>
      </c>
      <c r="AT134" s="22">
        <f>[21]APE!L42</f>
        <v>6489.54</v>
      </c>
      <c r="AU134" s="22">
        <f>[22]APE!L42</f>
        <v>7691.96</v>
      </c>
      <c r="BB134" s="110">
        <f>SUM(AP134:INDEX(AP134:AR134,IF($B$2&lt;3,$B$2,3)))</f>
        <v>26242.460400000116</v>
      </c>
      <c r="BC134" s="110">
        <f>SUM(AS134:INDEX(AS134:AU134,IF(AND($B$2&gt;3,$B$2&lt;7),$B$2-3,0)))</f>
        <v>19547.680800000009</v>
      </c>
      <c r="BD134" s="110">
        <f>SUM(AV134:INDEX(AV134:AX134,IF(AND($B$2&gt;6,$B$2&lt;10),$B$2-6,0)))</f>
        <v>0</v>
      </c>
      <c r="BE134" s="110">
        <f>SUM(AY134:INDEX(AY134:BA134,IF($B$2&gt;9,$B$2-9,0)))</f>
        <v>0</v>
      </c>
      <c r="BF134" s="110">
        <f>SUM($AP134:INDEX(AP134:BA134,$B$2))</f>
        <v>45790.141200000122</v>
      </c>
      <c r="BG134" s="125">
        <f t="shared" si="433"/>
        <v>2.2250317443108152</v>
      </c>
      <c r="BH134" s="111">
        <f t="shared" si="420"/>
        <v>1.649675222234245</v>
      </c>
      <c r="BI134" s="111">
        <f t="shared" si="420"/>
        <v>1.4420066032038257</v>
      </c>
      <c r="BJ134" s="111">
        <f t="shared" si="420"/>
        <v>1.3760155946598778</v>
      </c>
      <c r="BK134" s="111">
        <f t="shared" si="420"/>
        <v>1.5229288377605361</v>
      </c>
      <c r="BL134" s="111">
        <f t="shared" si="420"/>
        <v>1.2823188927282134</v>
      </c>
      <c r="BM134" s="111">
        <f t="shared" si="420"/>
        <v>0</v>
      </c>
      <c r="BN134" s="111">
        <f t="shared" si="420"/>
        <v>0</v>
      </c>
      <c r="BO134" s="111">
        <f t="shared" si="420"/>
        <v>0</v>
      </c>
      <c r="BP134" s="111">
        <f t="shared" si="420"/>
        <v>0</v>
      </c>
      <c r="BQ134" s="111">
        <f t="shared" si="420"/>
        <v>0</v>
      </c>
      <c r="BR134" s="111">
        <f t="shared" si="420"/>
        <v>0</v>
      </c>
      <c r="BS134" s="111">
        <f>IFERROR(BB134/SUM(O134:INDEX(O134:Q134,IF($B$2&lt;3,$B$2,3))),0)</f>
        <v>1.803027293061527</v>
      </c>
      <c r="BT134" s="111">
        <f>IFERROR(BC134/SUM(R134:INDEX(R134:T134,IF($B$2&lt;7,$B$2-3,3))),0)</f>
        <v>1.3805350113929895</v>
      </c>
      <c r="BU134" s="111">
        <f>IFERROR(BD134/SUM(Q134:INDEX(Q134:S134,IF($B$2&lt;3,$B$2,3))),0)</f>
        <v>0</v>
      </c>
      <c r="BV134" s="111">
        <f>IFERROR(BE134/SUM(R134:INDEX(R134:T134,IF($B$2&lt;3,$B$2,3))),0)</f>
        <v>0</v>
      </c>
      <c r="BW134" s="111">
        <f t="shared" si="434"/>
        <v>1.5946883605465973</v>
      </c>
    </row>
    <row r="135" spans="1:75" x14ac:dyDescent="0.25">
      <c r="A135" s="20" t="str">
        <f t="shared" si="421"/>
        <v>RYP_by_rookie:SA</v>
      </c>
      <c r="B135" s="135" t="s">
        <v>136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X135" s="6"/>
      <c r="Y135" s="6"/>
      <c r="Z135" s="6"/>
      <c r="AA135" s="22"/>
      <c r="AB135" s="22"/>
      <c r="AC135" s="22"/>
      <c r="AD135" s="22"/>
      <c r="AE135" s="22"/>
      <c r="AF135" s="6"/>
      <c r="AG135" s="6"/>
      <c r="AH135" s="6"/>
      <c r="AI135" s="6"/>
      <c r="AJ135" s="6"/>
      <c r="AK135" s="31"/>
      <c r="AL135" s="31"/>
      <c r="AM135" s="31"/>
      <c r="AN135" s="31"/>
      <c r="AO135" s="31"/>
      <c r="AP135" s="6"/>
      <c r="AQ135" s="22">
        <f>[18]APE!L42</f>
        <v>3527.4623999999999</v>
      </c>
      <c r="AR135" s="22">
        <f>[19]APE!L43</f>
        <v>3139.57</v>
      </c>
      <c r="AS135" s="22">
        <f>[20]APE!L43</f>
        <v>4080.6550000000002</v>
      </c>
      <c r="AT135" s="22">
        <f>[21]APE!L43</f>
        <v>6196.35</v>
      </c>
      <c r="AU135" s="22">
        <f>[22]APE!L43</f>
        <v>6468.61</v>
      </c>
      <c r="BB135" s="110">
        <f>SUM(AP135:INDEX(AP135:AR135,IF($B$2&lt;3,$B$2,3)))</f>
        <v>6667.0324000000001</v>
      </c>
      <c r="BC135" s="110">
        <f>SUM(AS135:INDEX(AS135:AU135,IF(AND($B$2&gt;3,$B$2&lt;7),$B$2-3,0)))</f>
        <v>16745.615000000002</v>
      </c>
      <c r="BD135" s="110">
        <f>SUM(AV135:INDEX(AV135:AX135,IF(AND($B$2&gt;6,$B$2&lt;10),$B$2-6,0)))</f>
        <v>0</v>
      </c>
      <c r="BE135" s="110">
        <f>SUM(AY135:INDEX(AY135:BA135,IF($B$2&gt;9,$B$2-9,0)))</f>
        <v>0</v>
      </c>
      <c r="BF135" s="110">
        <f>SUM($AP135:INDEX(AP135:BA135,$B$2))</f>
        <v>23412.647400000002</v>
      </c>
      <c r="BG135" s="125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  <c r="BW135" s="111"/>
    </row>
    <row r="136" spans="1:75" s="17" customFormat="1" x14ac:dyDescent="0.25">
      <c r="A136" s="20" t="str">
        <f t="shared" si="421"/>
        <v xml:space="preserve">RYP_by_rookie:Total </v>
      </c>
      <c r="B136" s="1" t="s">
        <v>3</v>
      </c>
      <c r="C136" s="7">
        <f>SUM(C128:C134)</f>
        <v>1208.5230000000001</v>
      </c>
      <c r="D136" s="7">
        <f t="shared" ref="D136:AE136" si="438">SUM(D128:D134)</f>
        <v>865.48500000000001</v>
      </c>
      <c r="E136" s="7">
        <f t="shared" si="438"/>
        <v>863.22299999999996</v>
      </c>
      <c r="F136" s="7">
        <f t="shared" si="438"/>
        <v>1087.8150000000001</v>
      </c>
      <c r="G136" s="7">
        <f t="shared" si="438"/>
        <v>1220.9326999999998</v>
      </c>
      <c r="H136" s="7">
        <f t="shared" si="438"/>
        <v>2080.7287000000001</v>
      </c>
      <c r="I136" s="7">
        <f t="shared" si="438"/>
        <v>3117.2478999999998</v>
      </c>
      <c r="J136" s="7">
        <f t="shared" si="438"/>
        <v>3599.1496999999999</v>
      </c>
      <c r="K136" s="7">
        <f t="shared" si="438"/>
        <v>4060.085</v>
      </c>
      <c r="L136" s="7">
        <f t="shared" si="438"/>
        <v>5043.0773000000008</v>
      </c>
      <c r="M136" s="7">
        <f t="shared" si="438"/>
        <v>5745.4434000000001</v>
      </c>
      <c r="N136" s="7">
        <f t="shared" si="438"/>
        <v>9358.8194000000003</v>
      </c>
      <c r="O136" s="7">
        <f t="shared" si="438"/>
        <v>8517.4644000000098</v>
      </c>
      <c r="P136" s="7">
        <f t="shared" si="438"/>
        <v>7419.4349999999995</v>
      </c>
      <c r="Q136" s="7">
        <f t="shared" si="438"/>
        <v>6419.4387999999999</v>
      </c>
      <c r="R136" s="7">
        <f t="shared" si="438"/>
        <v>6675.4500000000007</v>
      </c>
      <c r="S136" s="7">
        <f t="shared" si="438"/>
        <v>8174.5725999999995</v>
      </c>
      <c r="T136" s="7">
        <f t="shared" si="438"/>
        <v>9494.4517000000105</v>
      </c>
      <c r="U136" s="7">
        <f t="shared" si="438"/>
        <v>9979.5669999999991</v>
      </c>
      <c r="V136" s="7">
        <f t="shared" si="438"/>
        <v>13975.17240000001</v>
      </c>
      <c r="W136" s="7">
        <f t="shared" si="438"/>
        <v>13421.75370000001</v>
      </c>
      <c r="X136" s="7">
        <f t="shared" si="438"/>
        <v>12499.470300000001</v>
      </c>
      <c r="Y136" s="7">
        <f t="shared" si="438"/>
        <v>18895.627900000007</v>
      </c>
      <c r="Z136" s="7">
        <f t="shared" si="438"/>
        <v>22123.655899999991</v>
      </c>
      <c r="AA136" s="7">
        <f t="shared" si="438"/>
        <v>46700.812500000015</v>
      </c>
      <c r="AB136" s="7">
        <f t="shared" si="438"/>
        <v>22356.338200000006</v>
      </c>
      <c r="AC136" s="7">
        <f t="shared" si="438"/>
        <v>24344.474300000009</v>
      </c>
      <c r="AD136" s="7">
        <f t="shared" si="438"/>
        <v>37376.493100000022</v>
      </c>
      <c r="AE136" s="7">
        <f t="shared" si="438"/>
        <v>53518.754100000006</v>
      </c>
      <c r="AF136" s="7">
        <f>SUM(AF128:AF134)</f>
        <v>7326.7073999999993</v>
      </c>
      <c r="AG136" s="7">
        <f t="shared" ref="AG136:AJ136" si="439">SUM(AG128:AG134)</f>
        <v>2937.2309999999998</v>
      </c>
      <c r="AH136" s="7">
        <f t="shared" si="439"/>
        <v>4389.4763999999996</v>
      </c>
      <c r="AI136" s="7">
        <f t="shared" si="439"/>
        <v>10776.482599999999</v>
      </c>
      <c r="AJ136" s="7">
        <f t="shared" si="439"/>
        <v>20147.340100000001</v>
      </c>
      <c r="AK136" s="31">
        <f t="shared" si="435"/>
        <v>5.3740518012224729</v>
      </c>
      <c r="AL136" s="31">
        <f t="shared" si="419"/>
        <v>6.611365330135766</v>
      </c>
      <c r="AM136" s="31">
        <f t="shared" si="419"/>
        <v>4.546099826393875</v>
      </c>
      <c r="AN136" s="31">
        <f t="shared" si="419"/>
        <v>2.4683388344170876</v>
      </c>
      <c r="AO136" s="31">
        <f t="shared" si="419"/>
        <v>1.6563682269899243</v>
      </c>
      <c r="AP136" s="7">
        <f t="shared" ref="AP136" si="440">SUM(AP128:AP134)</f>
        <v>16756.395000000099</v>
      </c>
      <c r="AQ136" s="7">
        <f>SUM(AQ128:AQ135)</f>
        <v>18542.664300000019</v>
      </c>
      <c r="AR136" s="7">
        <f>SUM(AR128:AR135)</f>
        <v>13333.97</v>
      </c>
      <c r="AS136" s="7">
        <f>SUM(AS128:AS135)</f>
        <v>12764.78280000001</v>
      </c>
      <c r="AT136" s="7">
        <f>SUM(AT128:AT135)</f>
        <v>18253.82</v>
      </c>
      <c r="AU136" s="7">
        <f>SUM(AU128:AU135)</f>
        <v>19866.77</v>
      </c>
      <c r="BB136" s="116">
        <f>SUM(AP136:INDEX(AP136:AR136,IF($B$2&lt;3,$B$2,3)))</f>
        <v>48633.029300000118</v>
      </c>
      <c r="BC136" s="116">
        <f>SUM(AS136:INDEX(AS136:AU136,IF(AND($B$2&gt;3,$B$2&lt;7),$B$2-3,0)))</f>
        <v>50885.372800000012</v>
      </c>
      <c r="BD136" s="116">
        <f>SUM(AV136:INDEX(AV136:AX136,IF(AND($B$2&gt;6,$B$2&lt;10),$B$2-6,0)))</f>
        <v>0</v>
      </c>
      <c r="BE136" s="116">
        <f>SUM(AY136:INDEX(AY136:BA136,IF($B$2&gt;9,$B$2-9,0)))</f>
        <v>0</v>
      </c>
      <c r="BF136" s="116">
        <f>SUM($AP136:INDEX(AP136:BA136,$B$2))</f>
        <v>99518.402100000138</v>
      </c>
      <c r="BG136" s="126">
        <f t="shared" si="433"/>
        <v>1.9672985072881641</v>
      </c>
      <c r="BH136" s="118">
        <f t="shared" si="420"/>
        <v>2.4992016642776735</v>
      </c>
      <c r="BI136" s="118">
        <f t="shared" si="420"/>
        <v>2.0771239379990662</v>
      </c>
      <c r="BJ136" s="118">
        <f t="shared" si="420"/>
        <v>1.9121980990045628</v>
      </c>
      <c r="BK136" s="118">
        <f t="shared" si="420"/>
        <v>2.2329999246688446</v>
      </c>
      <c r="BL136" s="118">
        <f t="shared" si="420"/>
        <v>2.0924610106763697</v>
      </c>
      <c r="BM136" s="118">
        <f t="shared" si="420"/>
        <v>0</v>
      </c>
      <c r="BN136" s="118">
        <f t="shared" si="420"/>
        <v>0</v>
      </c>
      <c r="BO136" s="118">
        <f t="shared" si="420"/>
        <v>0</v>
      </c>
      <c r="BP136" s="118">
        <f t="shared" si="420"/>
        <v>0</v>
      </c>
      <c r="BQ136" s="118">
        <f t="shared" si="420"/>
        <v>0</v>
      </c>
      <c r="BR136" s="118">
        <f t="shared" si="420"/>
        <v>0</v>
      </c>
      <c r="BS136" s="118">
        <f>IFERROR(BB136/SUM(O136:INDEX(O136:Q136,IF($B$2&lt;3,$B$2,3))),0)</f>
        <v>2.1753575592267653</v>
      </c>
      <c r="BT136" s="118">
        <f>IFERROR(BC136/SUM(R136:INDEX(R136:T136,IF($B$2&lt;7,$B$2-3,3))),0)</f>
        <v>2.0902226999413989</v>
      </c>
      <c r="BU136" s="118">
        <f>IFERROR(BD136/SUM(Q136:INDEX(Q136:S136,IF($B$2&lt;3,$B$2,3))),0)</f>
        <v>0</v>
      </c>
      <c r="BV136" s="118">
        <f>IFERROR(BE136/SUM(R136:INDEX(R136:T136,IF($B$2&lt;3,$B$2,3))),0)</f>
        <v>0</v>
      </c>
      <c r="BW136" s="118">
        <f t="shared" si="434"/>
        <v>2.1309779588952571</v>
      </c>
    </row>
    <row r="137" spans="1:75" x14ac:dyDescent="0.25">
      <c r="B137" s="135" t="s">
        <v>139</v>
      </c>
    </row>
    <row r="138" spans="1:75" x14ac:dyDescent="0.25">
      <c r="B138" s="1" t="s">
        <v>140</v>
      </c>
    </row>
  </sheetData>
  <mergeCells count="2">
    <mergeCell ref="AK2:AO2"/>
    <mergeCell ref="BB2:BF2"/>
  </mergeCells>
  <conditionalFormatting sqref="AO4:AO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8:AO3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52:AO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60:BA60">
    <cfRule type="expression" dxfId="114" priority="16">
      <formula>$B$2=COLUMNS($O60:AP60)</formula>
    </cfRule>
  </conditionalFormatting>
  <conditionalFormatting sqref="AP84">
    <cfRule type="expression" dxfId="113" priority="15">
      <formula>$B$2=COLUMNS($O84:AP84)</formula>
    </cfRule>
  </conditionalFormatting>
  <conditionalFormatting sqref="BB84:BF84">
    <cfRule type="expression" dxfId="112" priority="14">
      <formula>$B$2=COLUMNS($O84:BB84)</formula>
    </cfRule>
  </conditionalFormatting>
  <conditionalFormatting sqref="BB114:BF114">
    <cfRule type="expression" dxfId="111" priority="13">
      <formula>$B$2=COLUMNS($O114:BB114)</formula>
    </cfRule>
  </conditionalFormatting>
  <conditionalFormatting sqref="O48:Z48">
    <cfRule type="expression" dxfId="110" priority="12">
      <formula>$B$2=COLUMNS($O48:O48)</formula>
    </cfRule>
  </conditionalFormatting>
  <conditionalFormatting sqref="AP48">
    <cfRule type="expression" dxfId="109" priority="11">
      <formula>$B$2=COLUMNS($O48:AP48)</formula>
    </cfRule>
  </conditionalFormatting>
  <conditionalFormatting sqref="AQ48">
    <cfRule type="expression" dxfId="108" priority="10">
      <formula>$B$2=COLUMNS($O48:AQ48)</formula>
    </cfRule>
  </conditionalFormatting>
  <conditionalFormatting sqref="AQ84">
    <cfRule type="expression" dxfId="107" priority="9">
      <formula>$B$2=COLUMNS($O84:AQ84)</formula>
    </cfRule>
  </conditionalFormatting>
  <conditionalFormatting sqref="AR48">
    <cfRule type="expression" dxfId="106" priority="8">
      <formula>$B$2=COLUMNS($O48:AR48)</formula>
    </cfRule>
  </conditionalFormatting>
  <conditionalFormatting sqref="AR84">
    <cfRule type="expression" dxfId="105" priority="7">
      <formula>$B$2=COLUMNS($O84:AR84)</formula>
    </cfRule>
  </conditionalFormatting>
  <conditionalFormatting sqref="AS48">
    <cfRule type="expression" dxfId="104" priority="6">
      <formula>$B$2=COLUMNS($O48:AS48)</formula>
    </cfRule>
  </conditionalFormatting>
  <conditionalFormatting sqref="AS84">
    <cfRule type="expression" dxfId="103" priority="5">
      <formula>$B$2=COLUMNS($O84:AS84)</formula>
    </cfRule>
  </conditionalFormatting>
  <conditionalFormatting sqref="AT48">
    <cfRule type="expression" dxfId="102" priority="4">
      <formula>$B$2=COLUMNS($O48:AT48)</formula>
    </cfRule>
  </conditionalFormatting>
  <conditionalFormatting sqref="AT84">
    <cfRule type="expression" dxfId="101" priority="3">
      <formula>$B$2=COLUMNS($O84:AT84)</formula>
    </cfRule>
  </conditionalFormatting>
  <conditionalFormatting sqref="AU48">
    <cfRule type="expression" dxfId="100" priority="2">
      <formula>$B$2=COLUMNS($O48:AU48)</formula>
    </cfRule>
  </conditionalFormatting>
  <conditionalFormatting sqref="AU84">
    <cfRule type="expression" dxfId="99" priority="1">
      <formula>$B$2=COLUMNS($O84:AU84)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90"/>
  <sheetViews>
    <sheetView showGridLines="0" topLeftCell="O1" zoomScale="85" zoomScaleNormal="85" workbookViewId="0">
      <selection activeCell="AF3" sqref="AF3"/>
    </sheetView>
  </sheetViews>
  <sheetFormatPr defaultRowHeight="15" x14ac:dyDescent="0.25"/>
  <cols>
    <col min="1" max="1" width="18.85546875" customWidth="1"/>
    <col min="14" max="14" width="10.5703125" bestFit="1" customWidth="1"/>
    <col min="19" max="19" width="18.28515625" bestFit="1" customWidth="1"/>
    <col min="34" max="34" width="31.28515625" customWidth="1"/>
    <col min="35" max="37" width="19.5703125" customWidth="1"/>
  </cols>
  <sheetData>
    <row r="1" spans="1:37" x14ac:dyDescent="0.25">
      <c r="A1">
        <f>'Full Agency'!A2</f>
        <v>6</v>
      </c>
    </row>
    <row r="2" spans="1:37" x14ac:dyDescent="0.25">
      <c r="A2" t="s">
        <v>56</v>
      </c>
      <c r="S2" t="s">
        <v>57</v>
      </c>
    </row>
    <row r="3" spans="1:37" ht="31.5" customHeight="1" thickBot="1" x14ac:dyDescent="0.3">
      <c r="A3" s="2" t="s">
        <v>0</v>
      </c>
      <c r="B3" s="3">
        <f>'Agency North'!AP3</f>
        <v>42736</v>
      </c>
      <c r="C3" s="3">
        <f>'Agency North'!AQ3</f>
        <v>42767</v>
      </c>
      <c r="D3" s="3">
        <f>'Agency North'!AR3</f>
        <v>42795</v>
      </c>
      <c r="E3" s="3">
        <f>'Agency North'!AS3</f>
        <v>42826</v>
      </c>
      <c r="F3" s="3">
        <f>'Agency North'!AT3</f>
        <v>42856</v>
      </c>
      <c r="G3" s="3">
        <f>'Agency North'!AU3</f>
        <v>42887</v>
      </c>
      <c r="H3" s="3">
        <f>'Agency North'!AV3</f>
        <v>42917</v>
      </c>
      <c r="I3" s="3">
        <f>'Agency North'!AW3</f>
        <v>42948</v>
      </c>
      <c r="J3" s="3">
        <f>'Agency North'!AX3</f>
        <v>42979</v>
      </c>
      <c r="K3" s="3">
        <f>'Agency North'!AY3</f>
        <v>43009</v>
      </c>
      <c r="L3" s="3">
        <f>'Agency North'!AZ3</f>
        <v>43040</v>
      </c>
      <c r="M3" s="3">
        <f>'Agency North'!BA3</f>
        <v>43070</v>
      </c>
      <c r="S3" s="2" t="s">
        <v>0</v>
      </c>
      <c r="T3" s="3">
        <f>'Agency South'!AP3</f>
        <v>42736</v>
      </c>
      <c r="U3" s="3">
        <f>'Agency South'!AQ3</f>
        <v>42767</v>
      </c>
      <c r="V3" s="3">
        <f>'Agency South'!AR3</f>
        <v>42795</v>
      </c>
      <c r="W3" s="3">
        <f>'Agency South'!AS3</f>
        <v>42826</v>
      </c>
      <c r="X3" s="3">
        <f>'Agency South'!AT3</f>
        <v>42856</v>
      </c>
      <c r="Y3" s="3">
        <f>'Agency South'!AU3</f>
        <v>42887</v>
      </c>
      <c r="Z3" s="3">
        <f>'Agency South'!AV3</f>
        <v>42917</v>
      </c>
      <c r="AA3" s="3">
        <f>'Agency South'!AW3</f>
        <v>42948</v>
      </c>
      <c r="AB3" s="3">
        <f>'Agency South'!AX3</f>
        <v>42979</v>
      </c>
      <c r="AC3" s="3">
        <f>'Agency South'!AY3</f>
        <v>43009</v>
      </c>
      <c r="AD3" s="3">
        <f>'Agency South'!AZ3</f>
        <v>43040</v>
      </c>
      <c r="AE3" s="3">
        <f>'Agency South'!BA3</f>
        <v>43070</v>
      </c>
      <c r="AH3" s="147"/>
      <c r="AI3" s="148" t="s">
        <v>152</v>
      </c>
      <c r="AJ3" s="148" t="s">
        <v>153</v>
      </c>
      <c r="AK3" s="148" t="s">
        <v>61</v>
      </c>
    </row>
    <row r="4" spans="1:37" ht="31.5" customHeight="1" x14ac:dyDescent="0.25">
      <c r="A4" t="s">
        <v>4</v>
      </c>
      <c r="B4" s="66">
        <f>'Agency North'!AP4</f>
        <v>1097.587</v>
      </c>
      <c r="C4" s="66">
        <f>'Agency North'!AQ4</f>
        <v>2116.5275000000001</v>
      </c>
      <c r="D4" s="66">
        <f>'Agency North'!AR4</f>
        <v>2115.21</v>
      </c>
      <c r="E4" s="66">
        <f>'Agency North'!AS4</f>
        <v>2215.6280000000002</v>
      </c>
      <c r="F4" s="65">
        <f>'Agency North'!AT4</f>
        <v>2226.8000000000002</v>
      </c>
      <c r="G4" s="65">
        <f>'Agency North'!AU4</f>
        <v>1857.83</v>
      </c>
      <c r="H4" s="65">
        <f>'Agency North'!AV4</f>
        <v>0</v>
      </c>
      <c r="I4" s="65">
        <f>'Agency North'!AW4</f>
        <v>0</v>
      </c>
      <c r="J4" s="65">
        <f>'Agency North'!AX4</f>
        <v>0</v>
      </c>
      <c r="K4" s="65">
        <f>'Agency North'!AY4</f>
        <v>0</v>
      </c>
      <c r="L4" s="65">
        <f>'Agency North'!AZ4</f>
        <v>0</v>
      </c>
      <c r="M4" s="65">
        <f>'Agency North'!BA4</f>
        <v>0</v>
      </c>
      <c r="S4" t="s">
        <v>4</v>
      </c>
      <c r="T4" s="6">
        <f>'Agency South'!AP4</f>
        <v>3933.4949999999999</v>
      </c>
      <c r="U4" s="6">
        <f>'Agency South'!AQ4</f>
        <v>7272.9260000000104</v>
      </c>
      <c r="V4" s="6">
        <f>'Agency South'!AR4</f>
        <v>7970.6</v>
      </c>
      <c r="W4" s="6">
        <f>'Agency South'!AS4</f>
        <v>6517.6860000000197</v>
      </c>
      <c r="X4" s="65">
        <f>'Agency South'!AT4</f>
        <v>6100.44</v>
      </c>
      <c r="Y4" s="65">
        <f>'Agency South'!AU4</f>
        <v>7621.49</v>
      </c>
      <c r="Z4" s="65">
        <f>'Agency South'!AV4</f>
        <v>0</v>
      </c>
      <c r="AA4" s="65">
        <f>'Agency South'!AW4</f>
        <v>0</v>
      </c>
      <c r="AB4" s="65">
        <f>'Agency South'!AX4</f>
        <v>0</v>
      </c>
      <c r="AC4" s="65">
        <f>'Agency South'!AY4</f>
        <v>0</v>
      </c>
      <c r="AD4" s="65">
        <f>'Agency South'!AZ4</f>
        <v>0</v>
      </c>
      <c r="AE4" s="65">
        <f>'Agency South'!BA4</f>
        <v>0</v>
      </c>
      <c r="AH4" s="152" t="s">
        <v>0</v>
      </c>
      <c r="AI4" s="163">
        <f>'Agency North'!$BF$14</f>
        <v>142380.26254000003</v>
      </c>
      <c r="AJ4" s="153">
        <f>'Agency South'!$BF$14</f>
        <v>149842.42080000005</v>
      </c>
      <c r="AK4" s="154">
        <f>SUM(AI4:AJ4)</f>
        <v>292222.68334000011</v>
      </c>
    </row>
    <row r="5" spans="1:37" ht="31.5" customHeight="1" x14ac:dyDescent="0.25">
      <c r="A5" t="s">
        <v>5</v>
      </c>
      <c r="B5" s="66">
        <f>'Agency North'!AP5</f>
        <v>2756.6320000000001</v>
      </c>
      <c r="C5" s="66">
        <f>'Agency North'!AQ5</f>
        <v>3733.1240000000098</v>
      </c>
      <c r="D5" s="66">
        <f>'Agency North'!AR5</f>
        <v>10037.33</v>
      </c>
      <c r="E5" s="66">
        <f>'Agency North'!AS5</f>
        <v>6735.6140000000196</v>
      </c>
      <c r="F5" s="65">
        <f>'Agency North'!AT5</f>
        <v>6413.6</v>
      </c>
      <c r="G5" s="65">
        <f>'Agency North'!AU5</f>
        <v>14161.59</v>
      </c>
      <c r="H5" s="65">
        <f>'Agency North'!AV5</f>
        <v>0</v>
      </c>
      <c r="I5" s="65">
        <f>'Agency North'!AW5</f>
        <v>0</v>
      </c>
      <c r="J5" s="65">
        <f>'Agency North'!AX5</f>
        <v>0</v>
      </c>
      <c r="K5" s="65">
        <f>'Agency North'!AY5</f>
        <v>0</v>
      </c>
      <c r="L5" s="65">
        <f>'Agency North'!AZ5</f>
        <v>0</v>
      </c>
      <c r="M5" s="65">
        <f>'Agency North'!BA5</f>
        <v>0</v>
      </c>
      <c r="S5" t="s">
        <v>5</v>
      </c>
      <c r="T5" s="6">
        <f>'Agency South'!AP5</f>
        <v>1264.491</v>
      </c>
      <c r="U5" s="6">
        <f>'Agency South'!AQ5</f>
        <v>2129.3139999999999</v>
      </c>
      <c r="V5" s="6">
        <f>'Agency South'!AR5</f>
        <v>4333.7</v>
      </c>
      <c r="W5" s="6">
        <f>'Agency South'!AS5</f>
        <v>3917.5839999999998</v>
      </c>
      <c r="X5" s="65">
        <f>'Agency South'!AT5</f>
        <v>3298.59</v>
      </c>
      <c r="Y5" s="65">
        <f>'Agency South'!AU5</f>
        <v>5003.32</v>
      </c>
      <c r="Z5" s="65">
        <f>'Agency South'!AV5</f>
        <v>0</v>
      </c>
      <c r="AA5" s="65">
        <f>'Agency South'!AW5</f>
        <v>0</v>
      </c>
      <c r="AB5" s="65">
        <f>'Agency South'!AX5</f>
        <v>0</v>
      </c>
      <c r="AC5" s="65">
        <f>'Agency South'!AY5</f>
        <v>0</v>
      </c>
      <c r="AD5" s="65">
        <f>'Agency South'!AZ5</f>
        <v>0</v>
      </c>
      <c r="AE5" s="65">
        <f>'Agency South'!BA5</f>
        <v>0</v>
      </c>
      <c r="AH5" s="155" t="s">
        <v>154</v>
      </c>
      <c r="AI5" s="164">
        <f>'Agency North'!$BW$14-1</f>
        <v>0.70249276203659661</v>
      </c>
      <c r="AJ5" s="149">
        <f>'Agency South'!$BW$14-1</f>
        <v>0.85255463498155493</v>
      </c>
      <c r="AK5" s="150">
        <f>'Full Agency'!$BV$14-1</f>
        <v>0.77627120218168777</v>
      </c>
    </row>
    <row r="6" spans="1:37" ht="31.5" customHeight="1" x14ac:dyDescent="0.25">
      <c r="A6" t="s">
        <v>6</v>
      </c>
      <c r="B6" s="66">
        <f>'Agency North'!AP6</f>
        <v>2279.9690000000001</v>
      </c>
      <c r="C6" s="66">
        <f>'Agency North'!AQ6</f>
        <v>1583.258</v>
      </c>
      <c r="D6" s="66">
        <f>'Agency North'!AR6</f>
        <v>3757.04</v>
      </c>
      <c r="E6" s="66">
        <f>'Agency North'!AS6</f>
        <v>4106.826</v>
      </c>
      <c r="F6" s="65">
        <f>'Agency North'!AT6</f>
        <v>2595.56</v>
      </c>
      <c r="G6" s="65">
        <f>'Agency North'!AU6</f>
        <v>2120.2800000000002</v>
      </c>
      <c r="H6" s="65">
        <f>'Agency North'!AV6</f>
        <v>0</v>
      </c>
      <c r="I6" s="65">
        <f>'Agency North'!AW6</f>
        <v>0</v>
      </c>
      <c r="J6" s="65">
        <f>'Agency North'!AX6</f>
        <v>0</v>
      </c>
      <c r="K6" s="65">
        <f>'Agency North'!AY6</f>
        <v>0</v>
      </c>
      <c r="L6" s="65">
        <f>'Agency North'!AZ6</f>
        <v>0</v>
      </c>
      <c r="M6" s="65">
        <f>'Agency North'!BA6</f>
        <v>0</v>
      </c>
      <c r="S6" t="s">
        <v>6</v>
      </c>
      <c r="T6" s="6">
        <f>'Agency South'!AP6</f>
        <v>1266.1579999999999</v>
      </c>
      <c r="U6" s="6">
        <f>'Agency South'!AQ6</f>
        <v>1064.2650000000001</v>
      </c>
      <c r="V6" s="6">
        <f>'Agency South'!AR6</f>
        <v>3299.38</v>
      </c>
      <c r="W6" s="6">
        <f>'Agency South'!AS6</f>
        <v>2142.2919999999999</v>
      </c>
      <c r="X6" s="65">
        <f>'Agency South'!AT6</f>
        <v>3248.4</v>
      </c>
      <c r="Y6" s="65">
        <f>'Agency South'!AU6</f>
        <v>2156.14</v>
      </c>
      <c r="Z6" s="65">
        <f>'Agency South'!AV6</f>
        <v>0</v>
      </c>
      <c r="AA6" s="65">
        <f>'Agency South'!AW6</f>
        <v>0</v>
      </c>
      <c r="AB6" s="65">
        <f>'Agency South'!AX6</f>
        <v>0</v>
      </c>
      <c r="AC6" s="65">
        <f>'Agency South'!AY6</f>
        <v>0</v>
      </c>
      <c r="AD6" s="65">
        <f>'Agency South'!AZ6</f>
        <v>0</v>
      </c>
      <c r="AE6" s="65">
        <f>'Agency South'!BA6</f>
        <v>0</v>
      </c>
      <c r="AH6" s="155" t="s">
        <v>47</v>
      </c>
      <c r="AI6" s="162">
        <f>+AI4/AK4</f>
        <v>0.48723206875196978</v>
      </c>
      <c r="AJ6" s="149">
        <f>AJ4/AK4</f>
        <v>0.51276793124803011</v>
      </c>
      <c r="AK6" s="151"/>
    </row>
    <row r="7" spans="1:37" ht="31.5" customHeight="1" x14ac:dyDescent="0.25">
      <c r="A7" t="s">
        <v>7</v>
      </c>
      <c r="B7" s="66">
        <f>'Agency North'!AP7</f>
        <v>3159.2165</v>
      </c>
      <c r="C7" s="66">
        <f>'Agency North'!AQ7</f>
        <v>5424.7270000000099</v>
      </c>
      <c r="D7" s="66">
        <f>'Agency North'!AR7</f>
        <v>4308.79</v>
      </c>
      <c r="E7" s="66">
        <f>'Agency North'!AS7</f>
        <v>3187.0610000000001</v>
      </c>
      <c r="F7" s="65">
        <f>'Agency North'!AT7</f>
        <v>3396.29</v>
      </c>
      <c r="G7" s="65">
        <f>'Agency North'!AU7</f>
        <v>2783</v>
      </c>
      <c r="H7" s="65">
        <f>'Agency North'!AV7</f>
        <v>0</v>
      </c>
      <c r="I7" s="65">
        <f>'Agency North'!AW7</f>
        <v>0</v>
      </c>
      <c r="J7" s="65">
        <f>'Agency North'!AX7</f>
        <v>0</v>
      </c>
      <c r="K7" s="65">
        <f>'Agency North'!AY7</f>
        <v>0</v>
      </c>
      <c r="L7" s="65">
        <f>'Agency North'!AZ7</f>
        <v>0</v>
      </c>
      <c r="M7" s="65">
        <f>'Agency North'!BA7</f>
        <v>0</v>
      </c>
      <c r="S7" t="s">
        <v>7</v>
      </c>
      <c r="T7" s="6">
        <f>'Agency South'!AP7</f>
        <v>3012.2404999999999</v>
      </c>
      <c r="U7" s="6">
        <f>'Agency South'!AQ7</f>
        <v>4534.0839999999998</v>
      </c>
      <c r="V7" s="6">
        <f>'Agency South'!AR7</f>
        <v>2333.62</v>
      </c>
      <c r="W7" s="6">
        <f>'Agency South'!AS7</f>
        <v>2244.482</v>
      </c>
      <c r="X7" s="65">
        <f>'Agency South'!AT7</f>
        <v>3765.87</v>
      </c>
      <c r="Y7" s="65">
        <f>'Agency South'!AU7</f>
        <v>4488.4799999999996</v>
      </c>
      <c r="Z7" s="65">
        <f>'Agency South'!AV7</f>
        <v>0</v>
      </c>
      <c r="AA7" s="65">
        <f>'Agency South'!AW7</f>
        <v>0</v>
      </c>
      <c r="AB7" s="65">
        <f>'Agency South'!AX7</f>
        <v>0</v>
      </c>
      <c r="AC7" s="65">
        <f>'Agency South'!AY7</f>
        <v>0</v>
      </c>
      <c r="AD7" s="65">
        <f>'Agency South'!AZ7</f>
        <v>0</v>
      </c>
      <c r="AE7" s="65">
        <f>'Agency South'!BA7</f>
        <v>0</v>
      </c>
      <c r="AH7" s="155" t="s">
        <v>155</v>
      </c>
      <c r="AI7" s="156">
        <f>'Agency North'!$BF$24</f>
        <v>5524</v>
      </c>
      <c r="AJ7" s="157">
        <f>'Agency South'!$BF$24</f>
        <v>2491</v>
      </c>
      <c r="AK7" s="157">
        <f>SUM(AI7:AJ7)</f>
        <v>8015</v>
      </c>
    </row>
    <row r="8" spans="1:37" ht="31.5" customHeight="1" x14ac:dyDescent="0.25">
      <c r="A8" t="s">
        <v>8</v>
      </c>
      <c r="B8" s="66">
        <f>'Agency North'!AP8</f>
        <v>1720.3544999999999</v>
      </c>
      <c r="C8" s="66">
        <f>'Agency North'!AQ8</f>
        <v>3040.5129999999999</v>
      </c>
      <c r="D8" s="66">
        <f>'Agency North'!AR8</f>
        <v>4865.8</v>
      </c>
      <c r="E8" s="66">
        <f>'Agency North'!AS8</f>
        <v>4200.0630000000001</v>
      </c>
      <c r="F8" s="65">
        <f>'Agency North'!AT8</f>
        <v>3037.75</v>
      </c>
      <c r="G8" s="65">
        <f>'Agency North'!AU8</f>
        <v>1939.3</v>
      </c>
      <c r="H8" s="65">
        <f>'Agency North'!AV8</f>
        <v>0</v>
      </c>
      <c r="I8" s="65">
        <f>'Agency North'!AW8</f>
        <v>0</v>
      </c>
      <c r="J8" s="65">
        <f>'Agency North'!AX8</f>
        <v>0</v>
      </c>
      <c r="K8" s="65">
        <f>'Agency North'!AY8</f>
        <v>0</v>
      </c>
      <c r="L8" s="65">
        <f>'Agency North'!AZ8</f>
        <v>0</v>
      </c>
      <c r="M8" s="65">
        <f>'Agency North'!BA8</f>
        <v>0</v>
      </c>
      <c r="S8" t="s">
        <v>8</v>
      </c>
      <c r="T8" s="6">
        <f>'Agency South'!AP8</f>
        <v>1240.9359999999999</v>
      </c>
      <c r="U8" s="6">
        <f>'Agency South'!AQ8</f>
        <v>3796.6129999999998</v>
      </c>
      <c r="V8" s="6">
        <f>'Agency South'!AR8</f>
        <v>5473.45</v>
      </c>
      <c r="W8" s="6">
        <f>'Agency South'!AS8</f>
        <v>3947.5065</v>
      </c>
      <c r="X8" s="65">
        <f>'Agency South'!AT8</f>
        <v>2270.69</v>
      </c>
      <c r="Y8" s="65">
        <f>'Agency South'!AU8</f>
        <v>4405.57</v>
      </c>
      <c r="Z8" s="65">
        <f>'Agency South'!AV8</f>
        <v>0</v>
      </c>
      <c r="AA8" s="65">
        <f>'Agency South'!AW8</f>
        <v>0</v>
      </c>
      <c r="AB8" s="65">
        <f>'Agency South'!AX8</f>
        <v>0</v>
      </c>
      <c r="AC8" s="65">
        <f>'Agency South'!AY8</f>
        <v>0</v>
      </c>
      <c r="AD8" s="65">
        <f>'Agency South'!AZ8</f>
        <v>0</v>
      </c>
      <c r="AE8" s="65">
        <f>'Agency South'!BA8</f>
        <v>0</v>
      </c>
      <c r="AH8" s="155" t="s">
        <v>156</v>
      </c>
      <c r="AI8" s="156">
        <f>'Agency North'!$BF$90</f>
        <v>4448</v>
      </c>
      <c r="AJ8" s="157">
        <f>'Agency South'!$BF$90</f>
        <v>1976</v>
      </c>
      <c r="AK8" s="157">
        <f>SUM(AI8:AJ8)</f>
        <v>6424</v>
      </c>
    </row>
    <row r="9" spans="1:37" ht="31.5" customHeight="1" x14ac:dyDescent="0.25">
      <c r="A9" t="s">
        <v>1</v>
      </c>
      <c r="B9" s="66">
        <f>'Agency North'!AP9</f>
        <v>506.363</v>
      </c>
      <c r="C9" s="66">
        <f>'Agency North'!AQ9</f>
        <v>1163.989</v>
      </c>
      <c r="D9" s="66">
        <f>'Agency North'!AR9</f>
        <v>2121.54</v>
      </c>
      <c r="E9" s="66">
        <f>'Agency North'!AS9</f>
        <v>2228.7310000000002</v>
      </c>
      <c r="F9" s="65">
        <f>'Agency North'!AT9</f>
        <v>1652.74</v>
      </c>
      <c r="G9" s="65">
        <f>'Agency North'!AU9</f>
        <v>1644.53</v>
      </c>
      <c r="H9" s="65">
        <f>'Agency North'!AV9</f>
        <v>0</v>
      </c>
      <c r="I9" s="65">
        <f>'Agency North'!AW9</f>
        <v>0</v>
      </c>
      <c r="J9" s="65">
        <f>'Agency North'!AX9</f>
        <v>0</v>
      </c>
      <c r="K9" s="65">
        <f>'Agency North'!AY9</f>
        <v>0</v>
      </c>
      <c r="L9" s="65">
        <f>'Agency North'!AZ9</f>
        <v>0</v>
      </c>
      <c r="M9" s="65">
        <f>'Agency North'!BA9</f>
        <v>0</v>
      </c>
      <c r="S9" t="s">
        <v>1</v>
      </c>
      <c r="T9" s="6">
        <f>'Agency South'!AP9</f>
        <v>485.90499999999997</v>
      </c>
      <c r="U9" s="6">
        <f>'Agency South'!AQ9</f>
        <v>536.13</v>
      </c>
      <c r="V9" s="6">
        <f>'Agency South'!AR9</f>
        <v>1310.55</v>
      </c>
      <c r="W9" s="6">
        <f>'Agency South'!AS9</f>
        <v>2670.3989999999999</v>
      </c>
      <c r="X9" s="65">
        <f>'Agency South'!AT9</f>
        <v>9797.42</v>
      </c>
      <c r="Y9" s="65">
        <f>'Agency South'!AU9</f>
        <v>4937.8599999999997</v>
      </c>
      <c r="Z9" s="65">
        <f>'Agency South'!AV9</f>
        <v>0</v>
      </c>
      <c r="AA9" s="65">
        <f>'Agency South'!AW9</f>
        <v>0</v>
      </c>
      <c r="AB9" s="65">
        <f>'Agency South'!AX9</f>
        <v>0</v>
      </c>
      <c r="AC9" s="65">
        <f>'Agency South'!AY9</f>
        <v>0</v>
      </c>
      <c r="AD9" s="65">
        <f>'Agency South'!AZ9</f>
        <v>0</v>
      </c>
      <c r="AE9" s="65">
        <f>'Agency South'!BA9</f>
        <v>0</v>
      </c>
      <c r="AH9" s="155" t="s">
        <v>11</v>
      </c>
      <c r="AI9" s="150">
        <f>'Agency North'!$BF$48</f>
        <v>0.17431498413342414</v>
      </c>
      <c r="AJ9" s="158">
        <f>'Agency South'!$BF$48</f>
        <v>0.21391955215900871</v>
      </c>
      <c r="AK9" s="150">
        <f>'Full Agency'!$BE$48</f>
        <v>0.19275332650972365</v>
      </c>
    </row>
    <row r="10" spans="1:37" ht="31.5" customHeight="1" x14ac:dyDescent="0.25">
      <c r="A10" t="s">
        <v>2</v>
      </c>
      <c r="B10" s="66">
        <f>'Agency North'!AP10</f>
        <v>1340.424</v>
      </c>
      <c r="C10" s="66">
        <f>'Agency North'!AQ10</f>
        <v>1857.0685000000001</v>
      </c>
      <c r="D10" s="66">
        <f>'Agency North'!AR10</f>
        <v>1777.13</v>
      </c>
      <c r="E10" s="66">
        <f>'Agency North'!AS10</f>
        <v>1888.9760000000001</v>
      </c>
      <c r="F10" s="65">
        <f>'Agency North'!AT10</f>
        <v>1737.08</v>
      </c>
      <c r="G10" s="65">
        <f>'Agency North'!AU10</f>
        <v>2199.79</v>
      </c>
      <c r="H10" s="65">
        <f>'Agency North'!AV10</f>
        <v>0</v>
      </c>
      <c r="I10" s="65">
        <f>'Agency North'!AW10</f>
        <v>0</v>
      </c>
      <c r="J10" s="65">
        <f>'Agency North'!AX10</f>
        <v>0</v>
      </c>
      <c r="K10" s="65">
        <f>'Agency North'!AY10</f>
        <v>0</v>
      </c>
      <c r="L10" s="65">
        <f>'Agency North'!AZ10</f>
        <v>0</v>
      </c>
      <c r="M10" s="65">
        <f>'Agency North'!BA10</f>
        <v>0</v>
      </c>
      <c r="S10" t="s">
        <v>2</v>
      </c>
      <c r="T10" s="6">
        <f>'Agency South'!AP10</f>
        <v>1566.4295</v>
      </c>
      <c r="U10" s="6">
        <f>'Agency South'!AQ10</f>
        <v>1094.9259999999999</v>
      </c>
      <c r="V10" s="6">
        <f>'Agency South'!AR10</f>
        <v>2230.5300000000002</v>
      </c>
      <c r="W10" s="6">
        <f>'Agency South'!AS10</f>
        <v>2192.64</v>
      </c>
      <c r="X10" s="65">
        <f>'Agency South'!AT10</f>
        <v>2223.58</v>
      </c>
      <c r="Y10" s="65">
        <f>'Agency South'!AU10</f>
        <v>1895.13</v>
      </c>
      <c r="Z10" s="65">
        <f>'Agency South'!AV10</f>
        <v>0</v>
      </c>
      <c r="AA10" s="65">
        <f>'Agency South'!AW10</f>
        <v>0</v>
      </c>
      <c r="AB10" s="65">
        <f>'Agency South'!AX10</f>
        <v>0</v>
      </c>
      <c r="AC10" s="65">
        <f>'Agency South'!AY10</f>
        <v>0</v>
      </c>
      <c r="AD10" s="65">
        <f>'Agency South'!AZ10</f>
        <v>0</v>
      </c>
      <c r="AE10" s="65">
        <f>'Agency South'!BA10</f>
        <v>0</v>
      </c>
      <c r="AH10" s="155" t="s">
        <v>14</v>
      </c>
      <c r="AI10" s="159">
        <f>'Agency North'!$BF$84</f>
        <v>14.32961153011675</v>
      </c>
      <c r="AJ10" s="160">
        <f>'Agency South'!$BF$84</f>
        <v>18.850485324144977</v>
      </c>
      <c r="AK10" s="159">
        <f>'Full Agency'!$BE$84</f>
        <v>16.491547935740201</v>
      </c>
    </row>
    <row r="11" spans="1:37" ht="31.5" customHeight="1" x14ac:dyDescent="0.25">
      <c r="B11" s="66">
        <f>'Agency North'!AP11</f>
        <v>0</v>
      </c>
      <c r="C11" s="66">
        <f>'Agency North'!AQ11</f>
        <v>1074.5830000000001</v>
      </c>
      <c r="D11" s="66">
        <f>'Agency North'!AR11</f>
        <v>800.98</v>
      </c>
      <c r="E11" s="66">
        <f>'Agency North'!AS11</f>
        <v>2179.6849999999999</v>
      </c>
      <c r="F11" s="65">
        <f>'Agency North'!AT11</f>
        <v>894.63</v>
      </c>
      <c r="G11" s="65">
        <f>'Agency North'!AU11</f>
        <v>654.79999999999995</v>
      </c>
      <c r="H11" s="65">
        <f>'Agency North'!AV11</f>
        <v>0</v>
      </c>
      <c r="I11" s="65">
        <f>'Agency North'!AW11</f>
        <v>0</v>
      </c>
      <c r="J11" s="65">
        <f>'Agency North'!AX11</f>
        <v>0</v>
      </c>
      <c r="K11" s="65">
        <f>'Agency North'!AY11</f>
        <v>0</v>
      </c>
      <c r="L11" s="65">
        <f>'Agency North'!AZ11</f>
        <v>0</v>
      </c>
      <c r="M11" s="65">
        <f>'Agency North'!BA11</f>
        <v>0</v>
      </c>
      <c r="T11" s="65">
        <f>'Agency South'!AP11</f>
        <v>0</v>
      </c>
      <c r="U11" s="65">
        <f>'Agency South'!AQ11</f>
        <v>541.452</v>
      </c>
      <c r="V11" s="65">
        <f>'Agency South'!AR11</f>
        <v>608.25</v>
      </c>
      <c r="W11" s="65">
        <f>'Agency South'!AS11</f>
        <v>830.04849999999999</v>
      </c>
      <c r="X11" s="65">
        <f>'Agency South'!AT11</f>
        <v>482.97</v>
      </c>
      <c r="Y11" s="65">
        <f>'Agency South'!AU11</f>
        <v>254.37</v>
      </c>
      <c r="Z11" s="65">
        <f>'Agency South'!AV11</f>
        <v>0</v>
      </c>
      <c r="AA11" s="65">
        <f>'Agency South'!AW11</f>
        <v>0</v>
      </c>
      <c r="AB11" s="65">
        <f>'Agency South'!AX11</f>
        <v>0</v>
      </c>
      <c r="AC11" s="65">
        <f>'Agency South'!AY11</f>
        <v>0</v>
      </c>
      <c r="AD11" s="65">
        <f>'Agency South'!AZ11</f>
        <v>0</v>
      </c>
      <c r="AE11" s="65">
        <f>'Agency South'!BA11</f>
        <v>0</v>
      </c>
      <c r="AH11" s="155" t="s">
        <v>157</v>
      </c>
      <c r="AI11" s="159">
        <f>'Agency North'!$BF$72</f>
        <v>1.6091438071487947</v>
      </c>
      <c r="AJ11" s="160">
        <f>'Agency South'!$BF$72</f>
        <v>2.3040282269920613</v>
      </c>
      <c r="AK11" s="159">
        <f>'Full Agency'!$BE$72</f>
        <v>1.8444137638062872</v>
      </c>
    </row>
    <row r="12" spans="1:37" ht="31.5" customHeight="1" x14ac:dyDescent="0.25">
      <c r="B12" s="6">
        <f>SUM(B4:B11)</f>
        <v>12860.545999999998</v>
      </c>
      <c r="C12" s="6">
        <f t="shared" ref="C12:M12" si="0">SUM(C4:C11)</f>
        <v>19993.790000000019</v>
      </c>
      <c r="D12" s="6">
        <f t="shared" si="0"/>
        <v>29783.820000000003</v>
      </c>
      <c r="E12" s="6">
        <f t="shared" si="0"/>
        <v>26742.584000000021</v>
      </c>
      <c r="F12" s="65">
        <f t="shared" si="0"/>
        <v>21954.45</v>
      </c>
      <c r="G12" s="65">
        <f t="shared" si="0"/>
        <v>27361.119999999999</v>
      </c>
      <c r="H12" s="65">
        <f t="shared" si="0"/>
        <v>0</v>
      </c>
      <c r="I12" s="65">
        <f t="shared" si="0"/>
        <v>0</v>
      </c>
      <c r="J12" s="65">
        <f t="shared" si="0"/>
        <v>0</v>
      </c>
      <c r="K12" s="65">
        <f t="shared" si="0"/>
        <v>0</v>
      </c>
      <c r="L12" s="65">
        <f t="shared" si="0"/>
        <v>0</v>
      </c>
      <c r="M12" s="65">
        <f t="shared" si="0"/>
        <v>0</v>
      </c>
      <c r="T12" s="65">
        <f>SUM(T4:T11)</f>
        <v>12769.655000000001</v>
      </c>
      <c r="U12" s="65">
        <f t="shared" ref="U12:AE12" si="1">SUM(U4:U11)</f>
        <v>20969.710000000014</v>
      </c>
      <c r="V12" s="65">
        <f t="shared" si="1"/>
        <v>27560.079999999998</v>
      </c>
      <c r="W12" s="65">
        <f t="shared" si="1"/>
        <v>24462.638000000021</v>
      </c>
      <c r="X12" s="65">
        <f t="shared" si="1"/>
        <v>31187.96</v>
      </c>
      <c r="Y12" s="65">
        <f t="shared" si="1"/>
        <v>30762.36</v>
      </c>
      <c r="Z12" s="65">
        <f t="shared" si="1"/>
        <v>0</v>
      </c>
      <c r="AA12" s="65">
        <f t="shared" si="1"/>
        <v>0</v>
      </c>
      <c r="AB12" s="65">
        <f t="shared" si="1"/>
        <v>0</v>
      </c>
      <c r="AC12" s="65">
        <f t="shared" si="1"/>
        <v>0</v>
      </c>
      <c r="AD12" s="65">
        <f t="shared" si="1"/>
        <v>0</v>
      </c>
      <c r="AE12" s="65">
        <f t="shared" si="1"/>
        <v>0</v>
      </c>
      <c r="AH12" s="155" t="s">
        <v>87</v>
      </c>
      <c r="AI12" s="159">
        <f>AI4/SUM(B43:M43)</f>
        <v>4.1977788354266181</v>
      </c>
      <c r="AJ12" s="160">
        <f>AJ4/SUM(B44:E44)</f>
        <v>14.076319473931427</v>
      </c>
      <c r="AK12" s="159">
        <f>AK4/SUM(B45:M45)</f>
        <v>5.9046814172560138</v>
      </c>
    </row>
    <row r="14" spans="1:37" x14ac:dyDescent="0.25">
      <c r="A14" t="s">
        <v>0</v>
      </c>
    </row>
    <row r="15" spans="1:37" x14ac:dyDescent="0.25">
      <c r="A15" t="s">
        <v>48</v>
      </c>
      <c r="B15" s="65">
        <f>SUM(B8:B10)</f>
        <v>3567.1414999999997</v>
      </c>
      <c r="C15" s="65">
        <f t="shared" ref="C15:J15" si="2">SUM(C8:C10)</f>
        <v>6061.5705000000007</v>
      </c>
      <c r="D15" s="65">
        <f t="shared" si="2"/>
        <v>8764.4700000000012</v>
      </c>
      <c r="E15" s="65">
        <f t="shared" si="2"/>
        <v>8317.77</v>
      </c>
      <c r="F15" s="65">
        <f t="shared" si="2"/>
        <v>6427.57</v>
      </c>
      <c r="G15" s="65">
        <f t="shared" si="2"/>
        <v>5783.62</v>
      </c>
      <c r="H15" s="65">
        <f t="shared" si="2"/>
        <v>0</v>
      </c>
      <c r="I15" s="65">
        <f t="shared" si="2"/>
        <v>0</v>
      </c>
      <c r="J15" s="65">
        <f t="shared" si="2"/>
        <v>0</v>
      </c>
      <c r="K15" s="65">
        <f t="shared" ref="K15:L15" si="3">SUM(K8:K10)</f>
        <v>0</v>
      </c>
      <c r="L15" s="65">
        <f t="shared" si="3"/>
        <v>0</v>
      </c>
      <c r="M15" s="65">
        <f t="shared" ref="M15" si="4">SUM(M8:M10)</f>
        <v>0</v>
      </c>
      <c r="T15" s="65">
        <f t="shared" ref="T15:AB15" si="5">SUM(T8:T10)</f>
        <v>3293.2704999999996</v>
      </c>
      <c r="U15" s="65">
        <f t="shared" si="5"/>
        <v>5427.6689999999999</v>
      </c>
      <c r="V15" s="65">
        <f t="shared" si="5"/>
        <v>9014.5300000000007</v>
      </c>
      <c r="W15" s="65">
        <f t="shared" si="5"/>
        <v>8810.5455000000002</v>
      </c>
      <c r="X15" s="65">
        <f t="shared" si="5"/>
        <v>14291.69</v>
      </c>
      <c r="Y15" s="65">
        <f t="shared" si="5"/>
        <v>11238.560000000001</v>
      </c>
      <c r="Z15" s="65">
        <f t="shared" si="5"/>
        <v>0</v>
      </c>
      <c r="AA15" s="65">
        <f t="shared" si="5"/>
        <v>0</v>
      </c>
      <c r="AB15" s="65">
        <f t="shared" si="5"/>
        <v>0</v>
      </c>
      <c r="AC15" s="65">
        <f t="shared" ref="AC15:AD15" si="6">SUM(AC8:AC10)</f>
        <v>0</v>
      </c>
      <c r="AD15" s="65">
        <f t="shared" si="6"/>
        <v>0</v>
      </c>
      <c r="AE15" s="65">
        <f t="shared" ref="AE15" si="7">SUM(AE8:AE10)</f>
        <v>0</v>
      </c>
    </row>
    <row r="16" spans="1:37" x14ac:dyDescent="0.25">
      <c r="A16" t="s">
        <v>49</v>
      </c>
      <c r="B16" s="65">
        <f>SUM(B5:B7)</f>
        <v>8195.817500000001</v>
      </c>
      <c r="C16" s="65">
        <f t="shared" ref="C16:J16" si="8">SUM(C5:C7)</f>
        <v>10741.109000000019</v>
      </c>
      <c r="D16" s="65">
        <f t="shared" si="8"/>
        <v>18103.16</v>
      </c>
      <c r="E16" s="65">
        <f t="shared" si="8"/>
        <v>14029.50100000002</v>
      </c>
      <c r="F16" s="65">
        <f t="shared" si="8"/>
        <v>12405.45</v>
      </c>
      <c r="G16" s="65">
        <f t="shared" si="8"/>
        <v>19064.870000000003</v>
      </c>
      <c r="H16" s="65">
        <f t="shared" si="8"/>
        <v>0</v>
      </c>
      <c r="I16" s="65">
        <f t="shared" si="8"/>
        <v>0</v>
      </c>
      <c r="J16" s="65">
        <f t="shared" si="8"/>
        <v>0</v>
      </c>
      <c r="K16" s="65">
        <f t="shared" ref="K16:L16" si="9">SUM(K5:K7)</f>
        <v>0</v>
      </c>
      <c r="L16" s="65">
        <f t="shared" si="9"/>
        <v>0</v>
      </c>
      <c r="M16" s="65">
        <f t="shared" ref="M16" si="10">SUM(M5:M7)</f>
        <v>0</v>
      </c>
      <c r="T16" s="65">
        <f t="shared" ref="T16:AB16" si="11">SUM(T5:T7)</f>
        <v>5542.8894999999993</v>
      </c>
      <c r="U16" s="65">
        <f t="shared" si="11"/>
        <v>7727.6629999999996</v>
      </c>
      <c r="V16" s="65">
        <f t="shared" si="11"/>
        <v>9966.7000000000007</v>
      </c>
      <c r="W16" s="65">
        <f t="shared" si="11"/>
        <v>8304.3580000000002</v>
      </c>
      <c r="X16" s="65">
        <f t="shared" si="11"/>
        <v>10312.86</v>
      </c>
      <c r="Y16" s="65">
        <f t="shared" si="11"/>
        <v>11647.939999999999</v>
      </c>
      <c r="Z16" s="65">
        <f t="shared" si="11"/>
        <v>0</v>
      </c>
      <c r="AA16" s="65">
        <f t="shared" si="11"/>
        <v>0</v>
      </c>
      <c r="AB16" s="65">
        <f t="shared" si="11"/>
        <v>0</v>
      </c>
      <c r="AC16" s="65">
        <f t="shared" ref="AC16:AD16" si="12">SUM(AC5:AC7)</f>
        <v>0</v>
      </c>
      <c r="AD16" s="65">
        <f t="shared" si="12"/>
        <v>0</v>
      </c>
      <c r="AE16" s="65">
        <f t="shared" ref="AE16" si="13">SUM(AE5:AE7)</f>
        <v>0</v>
      </c>
    </row>
    <row r="17" spans="1:31" x14ac:dyDescent="0.25">
      <c r="A17" t="s">
        <v>4</v>
      </c>
      <c r="B17" s="65">
        <f>B4</f>
        <v>1097.587</v>
      </c>
      <c r="C17" s="65">
        <f t="shared" ref="C17:J17" si="14">C4</f>
        <v>2116.5275000000001</v>
      </c>
      <c r="D17" s="65">
        <f t="shared" si="14"/>
        <v>2115.21</v>
      </c>
      <c r="E17" s="65">
        <f t="shared" si="14"/>
        <v>2215.6280000000002</v>
      </c>
      <c r="F17" s="65">
        <f t="shared" si="14"/>
        <v>2226.8000000000002</v>
      </c>
      <c r="G17" s="65">
        <f t="shared" si="14"/>
        <v>1857.83</v>
      </c>
      <c r="H17" s="65">
        <f t="shared" si="14"/>
        <v>0</v>
      </c>
      <c r="I17" s="65">
        <f t="shared" si="14"/>
        <v>0</v>
      </c>
      <c r="J17" s="65">
        <f t="shared" si="14"/>
        <v>0</v>
      </c>
      <c r="K17" s="65">
        <f t="shared" ref="K17:L17" si="15">K4</f>
        <v>0</v>
      </c>
      <c r="L17" s="65">
        <f t="shared" si="15"/>
        <v>0</v>
      </c>
      <c r="M17" s="65">
        <f t="shared" ref="M17" si="16">M4</f>
        <v>0</v>
      </c>
      <c r="T17" s="65">
        <f t="shared" ref="T17:AB17" si="17">T4</f>
        <v>3933.4949999999999</v>
      </c>
      <c r="U17" s="65">
        <f t="shared" si="17"/>
        <v>7272.9260000000104</v>
      </c>
      <c r="V17" s="65">
        <f t="shared" si="17"/>
        <v>7970.6</v>
      </c>
      <c r="W17" s="65">
        <f t="shared" si="17"/>
        <v>6517.6860000000197</v>
      </c>
      <c r="X17" s="65">
        <f t="shared" si="17"/>
        <v>6100.44</v>
      </c>
      <c r="Y17" s="65">
        <f t="shared" si="17"/>
        <v>7621.49</v>
      </c>
      <c r="Z17" s="65">
        <f t="shared" si="17"/>
        <v>0</v>
      </c>
      <c r="AA17" s="65">
        <f t="shared" si="17"/>
        <v>0</v>
      </c>
      <c r="AB17" s="65">
        <f t="shared" si="17"/>
        <v>0</v>
      </c>
      <c r="AC17" s="65">
        <f t="shared" ref="AC17:AD17" si="18">AC4</f>
        <v>0</v>
      </c>
      <c r="AD17" s="65">
        <f t="shared" si="18"/>
        <v>0</v>
      </c>
      <c r="AE17" s="65">
        <f t="shared" ref="AE17" si="19">AE4</f>
        <v>0</v>
      </c>
    </row>
    <row r="18" spans="1:31" x14ac:dyDescent="0.25">
      <c r="B18" s="65"/>
      <c r="C18" s="65"/>
      <c r="D18" s="65"/>
      <c r="E18" s="65"/>
      <c r="F18" s="65"/>
      <c r="G18" s="65"/>
      <c r="H18" s="65"/>
      <c r="I18" s="65"/>
      <c r="J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</row>
    <row r="19" spans="1:31" x14ac:dyDescent="0.25">
      <c r="A19" t="s">
        <v>58</v>
      </c>
      <c r="S19" t="s">
        <v>58</v>
      </c>
    </row>
    <row r="20" spans="1:31" x14ac:dyDescent="0.25">
      <c r="A20" t="s">
        <v>48</v>
      </c>
      <c r="B20" s="8">
        <f>B15/B$12</f>
        <v>0.27737092188776435</v>
      </c>
      <c r="C20" s="8">
        <f t="shared" ref="C20:J20" si="20">C15/C$12</f>
        <v>0.30317266011096422</v>
      </c>
      <c r="D20" s="8">
        <f t="shared" si="20"/>
        <v>0.2942695060606732</v>
      </c>
      <c r="E20" s="8">
        <f t="shared" si="20"/>
        <v>0.3110309011275797</v>
      </c>
      <c r="F20" s="8">
        <f t="shared" si="20"/>
        <v>0.29276843646732209</v>
      </c>
      <c r="G20" s="8">
        <f t="shared" si="20"/>
        <v>0.21138096686100569</v>
      </c>
      <c r="H20" s="8" t="e">
        <f t="shared" si="20"/>
        <v>#DIV/0!</v>
      </c>
      <c r="I20" s="8" t="e">
        <f t="shared" si="20"/>
        <v>#DIV/0!</v>
      </c>
      <c r="J20" s="8" t="e">
        <f t="shared" si="20"/>
        <v>#DIV/0!</v>
      </c>
      <c r="K20" s="8" t="e">
        <f t="shared" ref="K20:L20" si="21">K15/K$12</f>
        <v>#DIV/0!</v>
      </c>
      <c r="L20" s="8" t="e">
        <f t="shared" si="21"/>
        <v>#DIV/0!</v>
      </c>
      <c r="M20" s="8" t="e">
        <f t="shared" ref="M20" si="22">M15/M$12</f>
        <v>#DIV/0!</v>
      </c>
      <c r="S20" t="s">
        <v>48</v>
      </c>
      <c r="T20" s="8">
        <f t="shared" ref="T20:AB20" si="23">T15/T$12</f>
        <v>0.25789815778108333</v>
      </c>
      <c r="U20" s="8">
        <f t="shared" si="23"/>
        <v>0.25883376546456754</v>
      </c>
      <c r="V20" s="8">
        <f t="shared" si="23"/>
        <v>0.32708649612047574</v>
      </c>
      <c r="W20" s="8">
        <f t="shared" si="23"/>
        <v>0.36016334378982318</v>
      </c>
      <c r="X20" s="8">
        <f t="shared" si="23"/>
        <v>0.4582438222955269</v>
      </c>
      <c r="Y20" s="8">
        <f t="shared" si="23"/>
        <v>0.36533477925620794</v>
      </c>
      <c r="Z20" s="8" t="e">
        <f t="shared" si="23"/>
        <v>#DIV/0!</v>
      </c>
      <c r="AA20" s="8" t="e">
        <f t="shared" si="23"/>
        <v>#DIV/0!</v>
      </c>
      <c r="AB20" s="8" t="e">
        <f t="shared" si="23"/>
        <v>#DIV/0!</v>
      </c>
      <c r="AC20" s="8" t="e">
        <f t="shared" ref="AC20:AD20" si="24">AC15/AC$12</f>
        <v>#DIV/0!</v>
      </c>
      <c r="AD20" s="8" t="e">
        <f t="shared" si="24"/>
        <v>#DIV/0!</v>
      </c>
      <c r="AE20" s="8" t="e">
        <f t="shared" ref="AE20" si="25">AE15/AE$12</f>
        <v>#DIV/0!</v>
      </c>
    </row>
    <row r="21" spans="1:31" x14ac:dyDescent="0.25">
      <c r="A21" t="s">
        <v>49</v>
      </c>
      <c r="B21" s="8">
        <f t="shared" ref="B21:J21" si="26">B16/B$12</f>
        <v>0.63728379028386528</v>
      </c>
      <c r="C21" s="8">
        <f t="shared" si="26"/>
        <v>0.53722225751095753</v>
      </c>
      <c r="D21" s="8">
        <f t="shared" si="26"/>
        <v>0.60781860755269124</v>
      </c>
      <c r="E21" s="8">
        <f t="shared" si="26"/>
        <v>0.52461276741245388</v>
      </c>
      <c r="F21" s="8">
        <f t="shared" si="26"/>
        <v>0.56505400955159435</v>
      </c>
      <c r="G21" s="8">
        <f t="shared" si="26"/>
        <v>0.69678690053623549</v>
      </c>
      <c r="H21" s="8" t="e">
        <f t="shared" si="26"/>
        <v>#DIV/0!</v>
      </c>
      <c r="I21" s="8" t="e">
        <f t="shared" si="26"/>
        <v>#DIV/0!</v>
      </c>
      <c r="J21" s="8" t="e">
        <f t="shared" si="26"/>
        <v>#DIV/0!</v>
      </c>
      <c r="K21" s="8" t="e">
        <f t="shared" ref="K21:L21" si="27">K16/K$12</f>
        <v>#DIV/0!</v>
      </c>
      <c r="L21" s="8" t="e">
        <f t="shared" si="27"/>
        <v>#DIV/0!</v>
      </c>
      <c r="M21" s="8" t="e">
        <f t="shared" ref="M21" si="28">M16/M$12</f>
        <v>#DIV/0!</v>
      </c>
      <c r="S21" t="s">
        <v>49</v>
      </c>
      <c r="T21" s="8">
        <f t="shared" ref="T21:AB21" si="29">T16/T$12</f>
        <v>0.43406728686092139</v>
      </c>
      <c r="U21" s="8">
        <f t="shared" si="29"/>
        <v>0.36851549210742518</v>
      </c>
      <c r="V21" s="8">
        <f t="shared" si="29"/>
        <v>0.36163537986827327</v>
      </c>
      <c r="W21" s="8">
        <f t="shared" si="29"/>
        <v>0.33947107421529898</v>
      </c>
      <c r="X21" s="8">
        <f t="shared" si="29"/>
        <v>0.33066798854429724</v>
      </c>
      <c r="Y21" s="8">
        <f t="shared" si="29"/>
        <v>0.37864260089277929</v>
      </c>
      <c r="Z21" s="8" t="e">
        <f t="shared" si="29"/>
        <v>#DIV/0!</v>
      </c>
      <c r="AA21" s="8" t="e">
        <f t="shared" si="29"/>
        <v>#DIV/0!</v>
      </c>
      <c r="AB21" s="8" t="e">
        <f t="shared" si="29"/>
        <v>#DIV/0!</v>
      </c>
      <c r="AC21" s="8" t="e">
        <f t="shared" ref="AC21:AD21" si="30">AC16/AC$12</f>
        <v>#DIV/0!</v>
      </c>
      <c r="AD21" s="8" t="e">
        <f t="shared" si="30"/>
        <v>#DIV/0!</v>
      </c>
      <c r="AE21" s="8" t="e">
        <f t="shared" ref="AE21" si="31">AE16/AE$12</f>
        <v>#DIV/0!</v>
      </c>
    </row>
    <row r="22" spans="1:31" x14ac:dyDescent="0.25">
      <c r="A22" t="s">
        <v>4</v>
      </c>
      <c r="B22" s="8">
        <f t="shared" ref="B22:J22" si="32">B17/B$12</f>
        <v>8.53452878283706E-2</v>
      </c>
      <c r="C22" s="8">
        <f t="shared" si="32"/>
        <v>0.10585924429535361</v>
      </c>
      <c r="D22" s="8">
        <f t="shared" si="32"/>
        <v>7.1018761193157892E-2</v>
      </c>
      <c r="E22" s="8">
        <f t="shared" si="32"/>
        <v>8.285018381170639E-2</v>
      </c>
      <c r="F22" s="8">
        <f t="shared" si="32"/>
        <v>0.10142818426332703</v>
      </c>
      <c r="G22" s="8">
        <f t="shared" si="32"/>
        <v>6.7900363727800617E-2</v>
      </c>
      <c r="H22" s="8" t="e">
        <f t="shared" si="32"/>
        <v>#DIV/0!</v>
      </c>
      <c r="I22" s="8" t="e">
        <f t="shared" si="32"/>
        <v>#DIV/0!</v>
      </c>
      <c r="J22" s="8" t="e">
        <f t="shared" si="32"/>
        <v>#DIV/0!</v>
      </c>
      <c r="K22" s="8" t="e">
        <f t="shared" ref="K22:L22" si="33">K17/K$12</f>
        <v>#DIV/0!</v>
      </c>
      <c r="L22" s="8" t="e">
        <f t="shared" si="33"/>
        <v>#DIV/0!</v>
      </c>
      <c r="M22" s="8" t="e">
        <f t="shared" ref="M22" si="34">M17/M$12</f>
        <v>#DIV/0!</v>
      </c>
      <c r="S22" t="s">
        <v>4</v>
      </c>
      <c r="T22" s="8">
        <f t="shared" ref="T22:AB22" si="35">T17/T$12</f>
        <v>0.30803455535799518</v>
      </c>
      <c r="U22" s="8">
        <f t="shared" si="35"/>
        <v>0.34683007061137255</v>
      </c>
      <c r="V22" s="8">
        <f t="shared" si="35"/>
        <v>0.28920815904743385</v>
      </c>
      <c r="W22" s="8">
        <f t="shared" si="35"/>
        <v>0.26643430688055858</v>
      </c>
      <c r="X22" s="8">
        <f t="shared" si="35"/>
        <v>0.19560240554367775</v>
      </c>
      <c r="Y22" s="8">
        <f t="shared" si="35"/>
        <v>0.24775374841202039</v>
      </c>
      <c r="Z22" s="8" t="e">
        <f t="shared" si="35"/>
        <v>#DIV/0!</v>
      </c>
      <c r="AA22" s="8" t="e">
        <f t="shared" si="35"/>
        <v>#DIV/0!</v>
      </c>
      <c r="AB22" s="8" t="e">
        <f t="shared" si="35"/>
        <v>#DIV/0!</v>
      </c>
      <c r="AC22" s="8" t="e">
        <f t="shared" ref="AC22:AD22" si="36">AC17/AC$12</f>
        <v>#DIV/0!</v>
      </c>
      <c r="AD22" s="8" t="e">
        <f t="shared" si="36"/>
        <v>#DIV/0!</v>
      </c>
      <c r="AE22" s="8" t="e">
        <f t="shared" ref="AE22" si="37">AE17/AE$12</f>
        <v>#DIV/0!</v>
      </c>
    </row>
    <row r="42" spans="1:13" x14ac:dyDescent="0.25">
      <c r="A42" s="2" t="s">
        <v>59</v>
      </c>
      <c r="B42" s="3">
        <f>'Agency South'!AP15</f>
        <v>42736</v>
      </c>
      <c r="C42" s="3">
        <f>'Agency South'!AQ15</f>
        <v>42767</v>
      </c>
      <c r="D42" s="3">
        <f>'Agency South'!AR15</f>
        <v>42795</v>
      </c>
      <c r="E42" s="3">
        <f>'Agency South'!AS15</f>
        <v>42826</v>
      </c>
      <c r="F42" s="3">
        <f>'Agency South'!AT15</f>
        <v>42856</v>
      </c>
      <c r="G42" s="3">
        <f>'Agency South'!AU15</f>
        <v>42887</v>
      </c>
      <c r="H42" s="3">
        <f>'Agency South'!AV15</f>
        <v>42917</v>
      </c>
      <c r="I42" s="3">
        <f>'Agency South'!AW15</f>
        <v>42948</v>
      </c>
      <c r="J42" s="3">
        <f>'Agency South'!AX15</f>
        <v>42979</v>
      </c>
      <c r="K42" s="3">
        <f>'Agency South'!AY15</f>
        <v>43009</v>
      </c>
      <c r="L42" s="3">
        <f>'Agency South'!AZ15</f>
        <v>43040</v>
      </c>
      <c r="M42" s="3">
        <f>'Agency South'!BA15</f>
        <v>43070</v>
      </c>
    </row>
    <row r="43" spans="1:13" x14ac:dyDescent="0.25">
      <c r="A43" t="s">
        <v>56</v>
      </c>
      <c r="B43" s="7">
        <f>'Agency North'!AP24</f>
        <v>6810</v>
      </c>
      <c r="C43" s="7">
        <f>'Agency North'!AQ24</f>
        <v>6667</v>
      </c>
      <c r="D43" s="7">
        <f>'Agency North'!AR24</f>
        <v>5243</v>
      </c>
      <c r="E43" s="7">
        <f>'Agency North'!AS24</f>
        <v>4730</v>
      </c>
      <c r="F43" s="65">
        <f>'Agency North'!AT24</f>
        <v>4944</v>
      </c>
      <c r="G43" s="65">
        <f>'Agency North'!AU24</f>
        <v>5524</v>
      </c>
      <c r="H43" s="65">
        <f>'Agency North'!AV24</f>
        <v>0</v>
      </c>
      <c r="I43" s="65">
        <f>'Agency North'!AW24</f>
        <v>0</v>
      </c>
      <c r="J43" s="65">
        <f>'Agency North'!AX24</f>
        <v>0</v>
      </c>
      <c r="K43" s="65">
        <f>'Agency North'!AY24</f>
        <v>0</v>
      </c>
      <c r="L43" s="65">
        <f>'Agency North'!AZ24</f>
        <v>0</v>
      </c>
      <c r="M43" s="65">
        <f>'Agency North'!BA24</f>
        <v>0</v>
      </c>
    </row>
    <row r="44" spans="1:13" x14ac:dyDescent="0.25">
      <c r="A44" t="s">
        <v>57</v>
      </c>
      <c r="B44" s="7">
        <f>'Agency South'!AP24</f>
        <v>3220</v>
      </c>
      <c r="C44" s="7">
        <f>'Agency South'!AQ24</f>
        <v>2564</v>
      </c>
      <c r="D44" s="7">
        <f>'Agency South'!AR24</f>
        <v>2534</v>
      </c>
      <c r="E44" s="7">
        <f>'Agency South'!AS24</f>
        <v>2327</v>
      </c>
      <c r="F44" s="65">
        <f>'Agency South'!AT24</f>
        <v>2436</v>
      </c>
      <c r="G44" s="65">
        <f>'Agency South'!AU24</f>
        <v>2491</v>
      </c>
      <c r="H44" s="65">
        <f>'Agency South'!AV24</f>
        <v>0</v>
      </c>
      <c r="I44" s="65">
        <f>'Agency South'!AW24</f>
        <v>0</v>
      </c>
      <c r="J44" s="65">
        <f>'Agency South'!AX24</f>
        <v>0</v>
      </c>
      <c r="K44" s="65">
        <f>'Agency South'!AY24</f>
        <v>0</v>
      </c>
      <c r="L44" s="65">
        <f>'Agency South'!AZ24</f>
        <v>0</v>
      </c>
      <c r="M44" s="65">
        <f>'Agency South'!BA24</f>
        <v>0</v>
      </c>
    </row>
    <row r="45" spans="1:13" x14ac:dyDescent="0.25">
      <c r="B45" s="6">
        <f>SUM(B43:B44)</f>
        <v>10030</v>
      </c>
      <c r="C45" s="6">
        <f t="shared" ref="C45:L45" si="38">SUM(C43:C44)</f>
        <v>9231</v>
      </c>
      <c r="D45" s="6">
        <f t="shared" si="38"/>
        <v>7777</v>
      </c>
      <c r="E45" s="6">
        <f t="shared" si="38"/>
        <v>7057</v>
      </c>
      <c r="F45" s="65">
        <f t="shared" si="38"/>
        <v>7380</v>
      </c>
      <c r="G45" s="65">
        <f t="shared" si="38"/>
        <v>8015</v>
      </c>
      <c r="H45" s="65">
        <f t="shared" si="38"/>
        <v>0</v>
      </c>
      <c r="I45" s="65">
        <f t="shared" si="38"/>
        <v>0</v>
      </c>
      <c r="J45" s="65">
        <f t="shared" si="38"/>
        <v>0</v>
      </c>
      <c r="K45" s="65">
        <f t="shared" si="38"/>
        <v>0</v>
      </c>
      <c r="L45" s="65">
        <f t="shared" si="38"/>
        <v>0</v>
      </c>
      <c r="M45" s="65">
        <f t="shared" ref="M45" si="39">SUM(M43:M44)</f>
        <v>0</v>
      </c>
    </row>
    <row r="55" spans="1:17" x14ac:dyDescent="0.25">
      <c r="A55" s="2" t="s">
        <v>60</v>
      </c>
      <c r="B55" s="67">
        <v>42005</v>
      </c>
      <c r="C55" s="67">
        <v>42036</v>
      </c>
      <c r="D55" s="67">
        <v>42064</v>
      </c>
      <c r="E55" s="67">
        <v>42095</v>
      </c>
      <c r="F55" s="67">
        <v>42125</v>
      </c>
      <c r="G55" s="67">
        <v>42156</v>
      </c>
      <c r="H55" s="67">
        <v>42186</v>
      </c>
      <c r="I55" s="67">
        <v>42217</v>
      </c>
      <c r="J55" s="67">
        <v>42248</v>
      </c>
      <c r="K55" s="67">
        <v>42278</v>
      </c>
      <c r="L55" s="67">
        <v>42309</v>
      </c>
      <c r="M55" s="67">
        <v>42339</v>
      </c>
      <c r="N55" s="36" t="s">
        <v>18</v>
      </c>
      <c r="O55" s="36"/>
      <c r="P55" s="36"/>
      <c r="Q55" s="36"/>
    </row>
    <row r="56" spans="1:17" x14ac:dyDescent="0.25">
      <c r="A56" s="1" t="s">
        <v>56</v>
      </c>
      <c r="B56" s="15">
        <f>'Agency North'!O14</f>
        <v>7314.6919999999991</v>
      </c>
      <c r="C56" s="15">
        <f>'Agency North'!P14</f>
        <v>7046.1557999999995</v>
      </c>
      <c r="D56" s="15">
        <f>'Agency North'!Q14</f>
        <v>16416.163</v>
      </c>
      <c r="E56" s="15">
        <f>'Agency North'!R14</f>
        <v>12573.556000000011</v>
      </c>
      <c r="F56" s="15">
        <f>'Agency North'!S14</f>
        <v>15243.324000000001</v>
      </c>
      <c r="G56" s="15">
        <f>'Agency North'!T14</f>
        <v>25036.574900000065</v>
      </c>
      <c r="H56" s="15">
        <f>'Agency North'!U14</f>
        <v>16282.324900000011</v>
      </c>
      <c r="I56" s="15">
        <f>'Agency North'!V14</f>
        <v>18211.759800000029</v>
      </c>
      <c r="J56" s="15">
        <f>'Agency North'!W14</f>
        <v>29046.328700000071</v>
      </c>
      <c r="K56" s="15">
        <f>'Agency North'!X14</f>
        <v>22151.736600000018</v>
      </c>
      <c r="L56" s="15">
        <f>'Agency North'!Y14</f>
        <v>24700.202600000055</v>
      </c>
      <c r="M56" s="15">
        <f>'Agency North'!Z14</f>
        <v>51760.349470000212</v>
      </c>
      <c r="N56" s="106">
        <f>SUM(B56:INDEX(B56:M56,$A$1))</f>
        <v>83630.465700000088</v>
      </c>
      <c r="O56" s="15"/>
      <c r="P56" s="15"/>
      <c r="Q56" s="15"/>
    </row>
    <row r="57" spans="1:17" x14ac:dyDescent="0.25">
      <c r="A57" s="1" t="s">
        <v>57</v>
      </c>
      <c r="B57" s="7">
        <f>'Agency South'!O14</f>
        <v>6107.5723999999991</v>
      </c>
      <c r="C57" s="7">
        <f>'Agency South'!P14</f>
        <v>6937.6219999999694</v>
      </c>
      <c r="D57" s="7">
        <f>'Agency South'!Q14</f>
        <v>17947.367299999991</v>
      </c>
      <c r="E57" s="7">
        <f>'Agency South'!R14</f>
        <v>18456.183199999999</v>
      </c>
      <c r="F57" s="7">
        <f>'Agency South'!S14</f>
        <v>13855.127900000003</v>
      </c>
      <c r="G57" s="7">
        <f>'Agency South'!T14</f>
        <v>17580.338640000002</v>
      </c>
      <c r="H57" s="7">
        <f>'Agency South'!U14</f>
        <v>14366.86017</v>
      </c>
      <c r="I57" s="7">
        <f>'Agency South'!V14</f>
        <v>14149.385</v>
      </c>
      <c r="J57" s="7">
        <f>'Agency South'!W14</f>
        <v>20517.665099999998</v>
      </c>
      <c r="K57" s="6">
        <f>'Agency South'!X14</f>
        <v>18767.984049999999</v>
      </c>
      <c r="L57" s="6">
        <f>'Agency South'!Y14</f>
        <v>28166.729560000036</v>
      </c>
      <c r="M57" s="6">
        <f>'Agency South'!Z14</f>
        <v>45261.850670000116</v>
      </c>
      <c r="N57" s="65">
        <f>SUM(B57:INDEX(B57:M57,$A$1))</f>
        <v>80884.21143999997</v>
      </c>
      <c r="O57" s="65"/>
      <c r="P57" s="65"/>
      <c r="Q57" s="65"/>
    </row>
    <row r="58" spans="1:17" x14ac:dyDescent="0.25">
      <c r="B58" s="65">
        <f>SUM(B56:B57)</f>
        <v>13422.264399999998</v>
      </c>
      <c r="C58" s="65">
        <f t="shared" ref="C58:M58" si="40">SUM(C56:C57)</f>
        <v>13983.777799999969</v>
      </c>
      <c r="D58" s="65">
        <f t="shared" si="40"/>
        <v>34363.530299999991</v>
      </c>
      <c r="E58" s="65">
        <f t="shared" si="40"/>
        <v>31029.739200000011</v>
      </c>
      <c r="F58" s="65">
        <f t="shared" si="40"/>
        <v>29098.451900000004</v>
      </c>
      <c r="G58" s="65">
        <f t="shared" si="40"/>
        <v>42616.913540000067</v>
      </c>
      <c r="H58" s="65">
        <f t="shared" si="40"/>
        <v>30649.18507000001</v>
      </c>
      <c r="I58" s="65">
        <f t="shared" si="40"/>
        <v>32361.144800000031</v>
      </c>
      <c r="J58" s="65">
        <f t="shared" si="40"/>
        <v>49563.993800000069</v>
      </c>
      <c r="K58" s="65">
        <f t="shared" si="40"/>
        <v>40919.720650000017</v>
      </c>
      <c r="L58" s="65">
        <f t="shared" si="40"/>
        <v>52866.932160000091</v>
      </c>
      <c r="M58" s="65">
        <f t="shared" si="40"/>
        <v>97022.200140000321</v>
      </c>
      <c r="N58" s="65">
        <f>SUM(B58:INDEX(B58:M58,$A$1))</f>
        <v>164514.67714000004</v>
      </c>
      <c r="O58" s="65"/>
      <c r="P58" s="65"/>
      <c r="Q58" s="65"/>
    </row>
    <row r="59" spans="1:17" x14ac:dyDescent="0.25">
      <c r="A59" s="2" t="s">
        <v>145</v>
      </c>
    </row>
    <row r="60" spans="1:17" x14ac:dyDescent="0.25">
      <c r="A60" s="1" t="s">
        <v>56</v>
      </c>
      <c r="B60" s="6">
        <f>'Agency North'!AP14</f>
        <v>13431.969839999998</v>
      </c>
      <c r="C60" s="6">
        <f>'Agency North'!AQ14</f>
        <v>20257.13140000002</v>
      </c>
      <c r="D60" s="6">
        <f>'Agency North'!AR14</f>
        <v>30613.277000000002</v>
      </c>
      <c r="E60" s="6">
        <f>'Agency North'!AS14</f>
        <v>26920.538300000022</v>
      </c>
      <c r="F60" s="6">
        <f>'Agency North'!AT14</f>
        <v>22956.976999999999</v>
      </c>
      <c r="G60" s="6">
        <f>'Agency North'!AU14</f>
        <v>28200.368999999999</v>
      </c>
      <c r="H60" s="6">
        <f>'Agency North'!AV14</f>
        <v>0</v>
      </c>
      <c r="I60" s="6">
        <f>'Agency North'!AW14</f>
        <v>0</v>
      </c>
      <c r="J60" s="6">
        <f>'Agency North'!AX14</f>
        <v>0</v>
      </c>
      <c r="K60" s="6">
        <f>'Agency North'!AY14</f>
        <v>0</v>
      </c>
      <c r="L60" s="6">
        <f>'Agency North'!AZ14</f>
        <v>0</v>
      </c>
      <c r="M60" s="6">
        <f>'Agency North'!BA14</f>
        <v>0</v>
      </c>
      <c r="N60" s="65">
        <f>SUM(B60:M60)</f>
        <v>142380.26254000003</v>
      </c>
      <c r="O60" s="65"/>
      <c r="P60" s="65"/>
      <c r="Q60" s="65"/>
    </row>
    <row r="61" spans="1:17" x14ac:dyDescent="0.25">
      <c r="A61" s="1" t="s">
        <v>57</v>
      </c>
      <c r="B61" s="6">
        <f>'Agency South'!AP14</f>
        <v>13255.832900000001</v>
      </c>
      <c r="C61" s="6">
        <f>'Agency South'!AQ14</f>
        <v>21455.887900000012</v>
      </c>
      <c r="D61" s="6">
        <f>'Agency South'!AR14</f>
        <v>27891.589999999997</v>
      </c>
      <c r="E61" s="6">
        <f>'Agency South'!AS14</f>
        <v>24537.054000000022</v>
      </c>
      <c r="F61" s="6">
        <f>'Agency South'!AT14</f>
        <v>31455.850999999999</v>
      </c>
      <c r="G61" s="6">
        <f>'Agency South'!AU14</f>
        <v>31246.205000000002</v>
      </c>
      <c r="H61" s="6">
        <f>'Agency South'!AV14</f>
        <v>0</v>
      </c>
      <c r="I61" s="6">
        <f>'Agency South'!AW14</f>
        <v>0</v>
      </c>
      <c r="J61" s="6">
        <f>'Agency South'!AX14</f>
        <v>0</v>
      </c>
      <c r="K61" s="6">
        <f>'Agency South'!AY14</f>
        <v>0</v>
      </c>
      <c r="L61" s="6">
        <f>'Agency South'!AZ14</f>
        <v>0</v>
      </c>
      <c r="M61" s="6">
        <f>'Agency South'!BA14</f>
        <v>0</v>
      </c>
      <c r="N61" s="65">
        <f t="shared" ref="N61:N62" si="41">SUM(B61:M61)</f>
        <v>149842.42080000002</v>
      </c>
      <c r="O61" s="65"/>
      <c r="P61" s="65"/>
      <c r="Q61" s="65"/>
    </row>
    <row r="62" spans="1:17" x14ac:dyDescent="0.25">
      <c r="B62" s="6">
        <f>SUM(B60:B61)</f>
        <v>26687.802739999999</v>
      </c>
      <c r="C62" s="6">
        <f t="shared" ref="C62:L62" si="42">SUM(C60:C61)</f>
        <v>41713.019300000029</v>
      </c>
      <c r="D62" s="6">
        <f t="shared" si="42"/>
        <v>58504.866999999998</v>
      </c>
      <c r="E62" s="6">
        <f t="shared" si="42"/>
        <v>51457.592300000048</v>
      </c>
      <c r="F62" s="6">
        <f t="shared" si="42"/>
        <v>54412.827999999994</v>
      </c>
      <c r="G62" s="6">
        <f t="shared" si="42"/>
        <v>59446.574000000001</v>
      </c>
      <c r="H62" s="6">
        <f t="shared" si="42"/>
        <v>0</v>
      </c>
      <c r="I62" s="6">
        <f t="shared" si="42"/>
        <v>0</v>
      </c>
      <c r="J62" s="6">
        <f t="shared" si="42"/>
        <v>0</v>
      </c>
      <c r="K62" s="6">
        <f t="shared" si="42"/>
        <v>0</v>
      </c>
      <c r="L62" s="6">
        <f t="shared" si="42"/>
        <v>0</v>
      </c>
      <c r="M62" s="6">
        <f t="shared" ref="M62" si="43">SUM(M60:M61)</f>
        <v>0</v>
      </c>
      <c r="N62" s="65">
        <f t="shared" si="41"/>
        <v>292222.68334000011</v>
      </c>
      <c r="O62" s="65"/>
      <c r="P62" s="65"/>
      <c r="Q62" s="65"/>
    </row>
    <row r="64" spans="1:17" x14ac:dyDescent="0.25">
      <c r="A64" s="36" t="s">
        <v>146</v>
      </c>
    </row>
    <row r="65" spans="1:17" x14ac:dyDescent="0.25">
      <c r="A65" s="1" t="s">
        <v>147</v>
      </c>
      <c r="B65" s="8">
        <f>B60/B56-1</f>
        <v>0.83630012582894797</v>
      </c>
      <c r="C65" s="8">
        <f t="shared" ref="C65:J65" si="44">C60/C56-1</f>
        <v>1.8749195980026472</v>
      </c>
      <c r="D65" s="8">
        <f t="shared" si="44"/>
        <v>0.86482535535252669</v>
      </c>
      <c r="E65" s="8">
        <f t="shared" si="44"/>
        <v>1.1410441326224654</v>
      </c>
      <c r="F65" s="8">
        <f t="shared" si="44"/>
        <v>0.5060348385955713</v>
      </c>
      <c r="G65" s="8">
        <f t="shared" si="44"/>
        <v>0.1263668897457666</v>
      </c>
      <c r="H65" s="8">
        <f t="shared" si="44"/>
        <v>-1</v>
      </c>
      <c r="I65" s="8">
        <f t="shared" si="44"/>
        <v>-1</v>
      </c>
      <c r="J65" s="8">
        <f t="shared" si="44"/>
        <v>-1</v>
      </c>
      <c r="K65" s="8">
        <f t="shared" ref="K65:L65" si="45">K60/K56-1</f>
        <v>-1</v>
      </c>
      <c r="L65" s="8">
        <f t="shared" si="45"/>
        <v>-1</v>
      </c>
      <c r="M65" s="8">
        <f t="shared" ref="M65" si="46">M60/M56-1</f>
        <v>-1</v>
      </c>
      <c r="N65" s="8">
        <f t="shared" ref="N65" si="47">N60/N56-1</f>
        <v>0.70249276203659683</v>
      </c>
      <c r="O65" s="8"/>
      <c r="P65" s="8"/>
      <c r="Q65" s="8"/>
    </row>
    <row r="66" spans="1:17" x14ac:dyDescent="0.25">
      <c r="A66" s="1" t="s">
        <v>148</v>
      </c>
      <c r="B66" s="8">
        <f t="shared" ref="B66:J66" si="48">B61/B57-1</f>
        <v>1.1703930844929489</v>
      </c>
      <c r="C66" s="8">
        <f t="shared" si="48"/>
        <v>2.0926862115001521</v>
      </c>
      <c r="D66" s="8">
        <f t="shared" si="48"/>
        <v>0.55407695924293088</v>
      </c>
      <c r="E66" s="8">
        <f t="shared" si="48"/>
        <v>0.32947607498824683</v>
      </c>
      <c r="F66" s="8">
        <f t="shared" si="48"/>
        <v>1.2703399944795883</v>
      </c>
      <c r="G66" s="8">
        <f t="shared" si="48"/>
        <v>0.7773380615607981</v>
      </c>
      <c r="H66" s="8">
        <f t="shared" si="48"/>
        <v>-1</v>
      </c>
      <c r="I66" s="8">
        <f t="shared" si="48"/>
        <v>-1</v>
      </c>
      <c r="J66" s="8">
        <f t="shared" si="48"/>
        <v>-1</v>
      </c>
      <c r="K66" s="8">
        <f t="shared" ref="K66:L66" si="49">K61/K57-1</f>
        <v>-1</v>
      </c>
      <c r="L66" s="8">
        <f t="shared" si="49"/>
        <v>-1</v>
      </c>
      <c r="M66" s="8">
        <f t="shared" ref="M66" si="50">M61/M57-1</f>
        <v>-1</v>
      </c>
      <c r="N66" s="8">
        <f t="shared" ref="N66" si="51">N61/N57-1</f>
        <v>0.85255463498155448</v>
      </c>
      <c r="O66" s="8"/>
      <c r="P66" s="8"/>
      <c r="Q66" s="8"/>
    </row>
    <row r="67" spans="1:17" x14ac:dyDescent="0.25">
      <c r="A67" s="36" t="s">
        <v>149</v>
      </c>
      <c r="B67" s="8">
        <f t="shared" ref="B67:J67" si="52">B62/B58-1</f>
        <v>0.98832342626181635</v>
      </c>
      <c r="C67" s="8">
        <f t="shared" si="52"/>
        <v>1.982957817021386</v>
      </c>
      <c r="D67" s="8">
        <f t="shared" si="52"/>
        <v>0.70252783952177378</v>
      </c>
      <c r="E67" s="8">
        <f t="shared" si="52"/>
        <v>0.6583314467560859</v>
      </c>
      <c r="F67" s="8">
        <f t="shared" si="52"/>
        <v>0.86995611268240647</v>
      </c>
      <c r="G67" s="8">
        <f t="shared" si="52"/>
        <v>0.39490566214288791</v>
      </c>
      <c r="H67" s="8">
        <f t="shared" si="52"/>
        <v>-1</v>
      </c>
      <c r="I67" s="8">
        <f t="shared" si="52"/>
        <v>-1</v>
      </c>
      <c r="J67" s="8">
        <f t="shared" si="52"/>
        <v>-1</v>
      </c>
      <c r="K67" s="8">
        <f t="shared" ref="K67:L67" si="53">K62/K58-1</f>
        <v>-1</v>
      </c>
      <c r="L67" s="8">
        <f t="shared" si="53"/>
        <v>-1</v>
      </c>
      <c r="M67" s="8">
        <f t="shared" ref="M67" si="54">M62/M58-1</f>
        <v>-1</v>
      </c>
      <c r="N67" s="8">
        <f t="shared" ref="N67" si="55">N62/N58-1</f>
        <v>0.77627120218168777</v>
      </c>
      <c r="O67" s="8"/>
      <c r="P67" s="8"/>
      <c r="Q67" s="8"/>
    </row>
    <row r="69" spans="1:17" x14ac:dyDescent="0.25">
      <c r="A69" t="s">
        <v>62</v>
      </c>
    </row>
    <row r="70" spans="1:17" x14ac:dyDescent="0.25">
      <c r="A70" t="s">
        <v>56</v>
      </c>
      <c r="B70" s="8">
        <f>B60/B$62</f>
        <v>0.50329995207391132</v>
      </c>
      <c r="C70" s="8">
        <f t="shared" ref="C70:J70" si="56">C60/C$62</f>
        <v>0.48563090708708317</v>
      </c>
      <c r="D70" s="8">
        <f t="shared" si="56"/>
        <v>0.52326034686994505</v>
      </c>
      <c r="E70" s="8">
        <f t="shared" si="56"/>
        <v>0.52315969513404526</v>
      </c>
      <c r="F70" s="8">
        <f t="shared" si="56"/>
        <v>0.42190376504599247</v>
      </c>
      <c r="G70" s="8">
        <f t="shared" si="56"/>
        <v>0.47438173644792381</v>
      </c>
      <c r="H70" s="8" t="e">
        <f t="shared" si="56"/>
        <v>#DIV/0!</v>
      </c>
      <c r="I70" s="8" t="e">
        <f t="shared" si="56"/>
        <v>#DIV/0!</v>
      </c>
      <c r="J70" s="8" t="e">
        <f t="shared" si="56"/>
        <v>#DIV/0!</v>
      </c>
      <c r="K70" s="8" t="e">
        <f t="shared" ref="K70:L70" si="57">K60/K$62</f>
        <v>#DIV/0!</v>
      </c>
      <c r="L70" s="8" t="e">
        <f t="shared" si="57"/>
        <v>#DIV/0!</v>
      </c>
      <c r="M70" s="8" t="e">
        <f t="shared" ref="M70" si="58">M60/M$62</f>
        <v>#DIV/0!</v>
      </c>
      <c r="N70" s="8">
        <f>N60/N$62</f>
        <v>0.48723206875196978</v>
      </c>
      <c r="O70" s="8"/>
      <c r="P70" s="8"/>
      <c r="Q70" s="8"/>
    </row>
    <row r="71" spans="1:17" x14ac:dyDescent="0.25">
      <c r="A71" t="s">
        <v>57</v>
      </c>
      <c r="B71" s="8">
        <f t="shared" ref="B71:J71" si="59">B61/B$62</f>
        <v>0.49670004792608874</v>
      </c>
      <c r="C71" s="8">
        <f t="shared" si="59"/>
        <v>0.51436909291291699</v>
      </c>
      <c r="D71" s="8">
        <f t="shared" si="59"/>
        <v>0.47673965313005495</v>
      </c>
      <c r="E71" s="8">
        <f t="shared" si="59"/>
        <v>0.47684030486595463</v>
      </c>
      <c r="F71" s="8">
        <f t="shared" si="59"/>
        <v>0.57809623495400753</v>
      </c>
      <c r="G71" s="8">
        <f t="shared" si="59"/>
        <v>0.52561826355207619</v>
      </c>
      <c r="H71" s="8" t="e">
        <f t="shared" si="59"/>
        <v>#DIV/0!</v>
      </c>
      <c r="I71" s="8" t="e">
        <f t="shared" si="59"/>
        <v>#DIV/0!</v>
      </c>
      <c r="J71" s="8" t="e">
        <f t="shared" si="59"/>
        <v>#DIV/0!</v>
      </c>
      <c r="K71" s="8" t="e">
        <f t="shared" ref="K71:L71" si="60">K61/K$62</f>
        <v>#DIV/0!</v>
      </c>
      <c r="L71" s="8" t="e">
        <f t="shared" si="60"/>
        <v>#DIV/0!</v>
      </c>
      <c r="M71" s="8" t="e">
        <f t="shared" ref="M71" si="61">M61/M$62</f>
        <v>#DIV/0!</v>
      </c>
      <c r="N71" s="8">
        <f>N61/N$62</f>
        <v>0.51276793124803</v>
      </c>
      <c r="O71" s="8"/>
      <c r="P71" s="8"/>
      <c r="Q71" s="8"/>
    </row>
    <row r="87" spans="1:13" x14ac:dyDescent="0.25">
      <c r="A87" t="s">
        <v>79</v>
      </c>
      <c r="B87" s="144">
        <v>42370</v>
      </c>
      <c r="C87" s="144">
        <v>42401</v>
      </c>
      <c r="D87" s="144">
        <v>42430</v>
      </c>
      <c r="E87" s="144">
        <v>42461</v>
      </c>
      <c r="F87" s="144">
        <v>42491</v>
      </c>
      <c r="G87" s="144">
        <v>42522</v>
      </c>
      <c r="H87" s="144">
        <v>42552</v>
      </c>
      <c r="I87" s="144">
        <v>42583</v>
      </c>
      <c r="J87" s="144">
        <v>42614</v>
      </c>
      <c r="K87" s="144">
        <v>42644</v>
      </c>
      <c r="L87" s="144">
        <v>42675</v>
      </c>
      <c r="M87" s="144">
        <v>42705</v>
      </c>
    </row>
    <row r="88" spans="1:13" x14ac:dyDescent="0.25">
      <c r="A88" t="s">
        <v>100</v>
      </c>
      <c r="B88" s="146">
        <f>'Full Agency'!N24</f>
        <v>4156</v>
      </c>
      <c r="C88" s="146">
        <f>'Full Agency'!O24</f>
        <v>4067</v>
      </c>
      <c r="D88" s="146">
        <f>'Full Agency'!P24</f>
        <v>4326</v>
      </c>
      <c r="E88" s="146">
        <f>'Full Agency'!Q24</f>
        <v>4505</v>
      </c>
      <c r="F88" s="146">
        <f>'Full Agency'!R24</f>
        <v>4930</v>
      </c>
      <c r="G88" s="146">
        <f>'Full Agency'!S24</f>
        <v>5819</v>
      </c>
      <c r="H88" s="146">
        <f>'Full Agency'!T24</f>
        <v>6335</v>
      </c>
      <c r="I88" s="146">
        <f>'Full Agency'!U24</f>
        <v>6970</v>
      </c>
      <c r="J88" s="146">
        <f>'Full Agency'!V24</f>
        <v>7706</v>
      </c>
      <c r="K88" s="146">
        <f>'Full Agency'!W24</f>
        <v>8408</v>
      </c>
      <c r="L88" s="146">
        <f>'Full Agency'!X24</f>
        <v>9051</v>
      </c>
      <c r="M88" s="146">
        <f>'Full Agency'!Y24</f>
        <v>9845</v>
      </c>
    </row>
    <row r="89" spans="1:13" x14ac:dyDescent="0.25">
      <c r="A89" t="s">
        <v>150</v>
      </c>
      <c r="B89" s="145">
        <f>'[7]Total Agency'!Z40</f>
        <v>9971.7775109676732</v>
      </c>
      <c r="C89" s="145">
        <f>'[7]Total Agency'!AA40</f>
        <v>9764.5229665469487</v>
      </c>
      <c r="D89" s="145">
        <f>'[7]Total Agency'!AB40</f>
        <v>10074.342287148558</v>
      </c>
      <c r="E89" s="145">
        <f>'[7]Total Agency'!AC40</f>
        <v>10315.069279174604</v>
      </c>
      <c r="F89" s="145">
        <f>'[7]Total Agency'!AD40</f>
        <v>10733.240152274808</v>
      </c>
      <c r="G89" s="145">
        <f>'[7]Total Agency'!AE40</f>
        <v>11536.536904661592</v>
      </c>
      <c r="H89" s="145">
        <f>'[7]Total Agency'!AF40</f>
        <v>11603.932911977012</v>
      </c>
      <c r="I89" s="145">
        <f>'[7]Total Agency'!AG40</f>
        <v>12042.793382315393</v>
      </c>
      <c r="J89" s="145">
        <f>'[7]Total Agency'!AH40</f>
        <v>12856.471758648277</v>
      </c>
      <c r="K89" s="145">
        <f>'[7]Total Agency'!AI40</f>
        <v>13174.629317775247</v>
      </c>
      <c r="L89" s="145">
        <f>'[7]Total Agency'!AJ40</f>
        <v>13772.12079595208</v>
      </c>
      <c r="M89" s="145">
        <f>'[7]Total Agency'!AK40</f>
        <v>14741.670769023571</v>
      </c>
    </row>
    <row r="90" spans="1:13" x14ac:dyDescent="0.25">
      <c r="A90" t="s">
        <v>151</v>
      </c>
      <c r="B90" s="146">
        <f>'Full Agency'!AO24</f>
        <v>10030</v>
      </c>
      <c r="C90" s="146">
        <f>'Full Agency'!AP24</f>
        <v>7676</v>
      </c>
      <c r="D90" s="146">
        <f>'Full Agency'!AQ24</f>
        <v>7777</v>
      </c>
      <c r="E90" s="146">
        <f>'Full Agency'!AR24</f>
        <v>7057</v>
      </c>
      <c r="F90" s="146">
        <f>'Full Agency'!AS24</f>
        <v>7380</v>
      </c>
      <c r="G90" s="146">
        <f>'Full Agency'!AT24</f>
        <v>8015</v>
      </c>
      <c r="H90" s="146">
        <f>'Full Agency'!AU24</f>
        <v>0</v>
      </c>
      <c r="I90" s="146">
        <f>'Full Agency'!AV24</f>
        <v>0</v>
      </c>
      <c r="J90" s="146">
        <f>'Full Agency'!AW24</f>
        <v>0</v>
      </c>
      <c r="K90" s="146">
        <f>'Full Agency'!AX24</f>
        <v>0</v>
      </c>
      <c r="L90" s="146">
        <f>'Full Agency'!AY24</f>
        <v>0</v>
      </c>
      <c r="M90" s="146">
        <f>'Full Agency'!AZ24</f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Y166"/>
  <sheetViews>
    <sheetView showGridLines="0" zoomScale="115" zoomScaleNormal="115" zoomScaleSheetLayoutView="100" workbookViewId="0">
      <pane xSplit="12" ySplit="3" topLeftCell="AO4" activePane="bottomRight" state="frozen"/>
      <selection pane="topRight" activeCell="M1" sqref="M1"/>
      <selection pane="bottomLeft" activeCell="A4" sqref="A4"/>
      <selection pane="bottomRight" activeCell="A4" sqref="A4"/>
    </sheetView>
  </sheetViews>
  <sheetFormatPr defaultRowHeight="15" outlineLevelRow="1" outlineLevelCol="1" x14ac:dyDescent="0.25"/>
  <cols>
    <col min="1" max="1" width="28.5703125" customWidth="1"/>
    <col min="2" max="12" width="9.140625" hidden="1" customWidth="1" outlineLevel="1"/>
    <col min="13" max="13" width="13.42578125" hidden="1" customWidth="1" outlineLevel="1"/>
    <col min="14" max="24" width="9.140625" hidden="1" customWidth="1" outlineLevel="1"/>
    <col min="25" max="25" width="12.28515625" hidden="1" customWidth="1" outlineLevel="1"/>
    <col min="26" max="26" width="0" style="18" hidden="1" customWidth="1" outlineLevel="1"/>
    <col min="27" max="27" width="10.28515625" style="18" hidden="1" customWidth="1" outlineLevel="1"/>
    <col min="28" max="28" width="8.28515625" style="18" hidden="1" customWidth="1" outlineLevel="1"/>
    <col min="29" max="29" width="9.140625" style="18" hidden="1" customWidth="1" outlineLevel="1"/>
    <col min="30" max="30" width="10.85546875" style="18" hidden="1" customWidth="1" outlineLevel="1"/>
    <col min="31" max="31" width="11" style="18" hidden="1" customWidth="1" outlineLevel="1"/>
    <col min="32" max="40" width="9.140625" style="18" hidden="1" customWidth="1" outlineLevel="1"/>
    <col min="41" max="41" width="9.140625" style="18" collapsed="1"/>
    <col min="42" max="43" width="9.140625" style="18"/>
    <col min="44" max="46" width="9.140625" style="18" customWidth="1"/>
    <col min="47" max="51" width="9.140625" style="18" customWidth="1" outlineLevel="1"/>
    <col min="52" max="52" width="9.140625" style="18"/>
    <col min="53" max="53" width="10.5703125" style="18" customWidth="1"/>
    <col min="54" max="57" width="9.140625" style="18"/>
    <col min="58" max="60" width="0" style="18" hidden="1" customWidth="1" outlineLevel="1"/>
    <col min="61" max="68" width="9.140625" style="18" hidden="1" customWidth="1" outlineLevel="1"/>
    <col min="69" max="74" width="0" style="18" hidden="1" customWidth="1" outlineLevel="1"/>
    <col min="75" max="75" width="9.140625" style="18" collapsed="1"/>
    <col min="76" max="16384" width="9.140625" style="18"/>
  </cols>
  <sheetData>
    <row r="1" spans="1:74" x14ac:dyDescent="0.25">
      <c r="L1" s="6"/>
      <c r="M1" s="6"/>
      <c r="AD1" s="38"/>
      <c r="AH1" s="39" t="s">
        <v>39</v>
      </c>
      <c r="AM1" s="18" t="s">
        <v>39</v>
      </c>
    </row>
    <row r="2" spans="1:74" x14ac:dyDescent="0.25">
      <c r="A2" s="62">
        <v>6</v>
      </c>
      <c r="B2">
        <f>IF(A2&lt;4,A2,IF(A2&lt;7,A2-3,IF(A2&lt;10,A2-6,A2-9)))</f>
        <v>3</v>
      </c>
      <c r="Z2" s="191">
        <v>2016</v>
      </c>
      <c r="AA2" s="191"/>
      <c r="AB2" s="191"/>
      <c r="AC2" s="191"/>
      <c r="AD2" s="191"/>
      <c r="AE2" s="192">
        <v>2015</v>
      </c>
      <c r="AF2" s="192"/>
      <c r="AG2" s="192"/>
      <c r="AH2" s="192"/>
      <c r="AI2" s="192"/>
      <c r="AJ2" s="190" t="s">
        <v>28</v>
      </c>
      <c r="AK2" s="190"/>
      <c r="AL2" s="190"/>
      <c r="AM2" s="190"/>
      <c r="AN2" s="190"/>
      <c r="AO2" s="131" t="s">
        <v>135</v>
      </c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91" t="s">
        <v>134</v>
      </c>
      <c r="BB2" s="193"/>
      <c r="BC2" s="193"/>
      <c r="BD2" s="193"/>
      <c r="BE2" s="193"/>
      <c r="BF2" s="127" t="s">
        <v>132</v>
      </c>
      <c r="BG2" s="128"/>
      <c r="BH2" s="128"/>
      <c r="BI2" s="133"/>
      <c r="BJ2" s="133"/>
      <c r="BK2" s="133"/>
      <c r="BL2" s="133"/>
      <c r="BM2" s="133"/>
      <c r="BN2" s="133"/>
      <c r="BO2" s="133"/>
      <c r="BP2" s="133"/>
      <c r="BQ2" s="133"/>
      <c r="BR2" s="129" t="s">
        <v>133</v>
      </c>
      <c r="BS2" s="130"/>
      <c r="BT2" s="130"/>
      <c r="BU2" s="130"/>
      <c r="BV2" s="120" t="s">
        <v>130</v>
      </c>
    </row>
    <row r="3" spans="1:74" s="17" customFormat="1" x14ac:dyDescent="0.25">
      <c r="A3" s="2" t="s">
        <v>0</v>
      </c>
      <c r="B3" s="3">
        <v>42005</v>
      </c>
      <c r="C3" s="3">
        <v>42036</v>
      </c>
      <c r="D3" s="3">
        <v>42064</v>
      </c>
      <c r="E3" s="3">
        <v>42095</v>
      </c>
      <c r="F3" s="3">
        <v>42125</v>
      </c>
      <c r="G3" s="3">
        <v>42156</v>
      </c>
      <c r="H3" s="3">
        <v>42186</v>
      </c>
      <c r="I3" s="3">
        <v>42217</v>
      </c>
      <c r="J3" s="3">
        <v>42248</v>
      </c>
      <c r="K3" s="3">
        <v>42278</v>
      </c>
      <c r="L3" s="3">
        <v>42309</v>
      </c>
      <c r="M3" s="3">
        <v>42339</v>
      </c>
      <c r="N3" s="3">
        <v>42370</v>
      </c>
      <c r="O3" s="3">
        <v>42401</v>
      </c>
      <c r="P3" s="3">
        <v>42430</v>
      </c>
      <c r="Q3" s="3">
        <v>42461</v>
      </c>
      <c r="R3" s="3">
        <v>42491</v>
      </c>
      <c r="S3" s="3">
        <v>42522</v>
      </c>
      <c r="T3" s="3">
        <v>42552</v>
      </c>
      <c r="U3" s="3">
        <v>42583</v>
      </c>
      <c r="V3" s="3">
        <v>42614</v>
      </c>
      <c r="W3" s="3">
        <v>42644</v>
      </c>
      <c r="X3" s="3">
        <v>42675</v>
      </c>
      <c r="Y3" s="3">
        <v>42705</v>
      </c>
      <c r="Z3" s="29" t="str">
        <f>"YTD " &amp; A2 &amp;"/16"</f>
        <v>YTD 6/16</v>
      </c>
      <c r="AA3" s="29" t="s">
        <v>19</v>
      </c>
      <c r="AB3" s="29" t="s">
        <v>20</v>
      </c>
      <c r="AC3" s="29" t="s">
        <v>21</v>
      </c>
      <c r="AD3" s="29" t="s">
        <v>22</v>
      </c>
      <c r="AE3" s="26" t="str">
        <f>"YTD " &amp; A2 &amp;"/15"</f>
        <v>YTD 6/15</v>
      </c>
      <c r="AF3" s="26" t="s">
        <v>23</v>
      </c>
      <c r="AG3" s="26" t="s">
        <v>24</v>
      </c>
      <c r="AH3" s="26" t="s">
        <v>25</v>
      </c>
      <c r="AI3" s="26" t="s">
        <v>26</v>
      </c>
      <c r="AJ3" s="30" t="s">
        <v>27</v>
      </c>
      <c r="AK3" s="30" t="s">
        <v>29</v>
      </c>
      <c r="AL3" s="30" t="s">
        <v>30</v>
      </c>
      <c r="AM3" s="30" t="s">
        <v>31</v>
      </c>
      <c r="AN3" s="30" t="s">
        <v>32</v>
      </c>
      <c r="AO3" s="108">
        <v>42736</v>
      </c>
      <c r="AP3" s="108">
        <v>42767</v>
      </c>
      <c r="AQ3" s="108">
        <v>42795</v>
      </c>
      <c r="AR3" s="108">
        <v>42826</v>
      </c>
      <c r="AS3" s="108">
        <v>42856</v>
      </c>
      <c r="AT3" s="108">
        <v>42887</v>
      </c>
      <c r="AU3" s="108">
        <v>42917</v>
      </c>
      <c r="AV3" s="108">
        <v>42948</v>
      </c>
      <c r="AW3" s="108">
        <v>42979</v>
      </c>
      <c r="AX3" s="108">
        <v>43009</v>
      </c>
      <c r="AY3" s="108">
        <v>43040</v>
      </c>
      <c r="AZ3" s="108">
        <v>43070</v>
      </c>
      <c r="BA3" s="29" t="s">
        <v>123</v>
      </c>
      <c r="BB3" s="29" t="s">
        <v>124</v>
      </c>
      <c r="BC3" s="29" t="s">
        <v>125</v>
      </c>
      <c r="BD3" s="29" t="s">
        <v>126</v>
      </c>
      <c r="BE3" s="29" t="str">
        <f>"YTD " &amp; A2 &amp;"/17"</f>
        <v>YTD 6/17</v>
      </c>
      <c r="BF3" s="121">
        <v>42736</v>
      </c>
      <c r="BG3" s="108">
        <v>42767</v>
      </c>
      <c r="BH3" s="108">
        <v>42795</v>
      </c>
      <c r="BI3" s="108">
        <v>42826</v>
      </c>
      <c r="BJ3" s="108">
        <v>42856</v>
      </c>
      <c r="BK3" s="108">
        <v>42887</v>
      </c>
      <c r="BL3" s="108">
        <v>42917</v>
      </c>
      <c r="BM3" s="108">
        <v>42948</v>
      </c>
      <c r="BN3" s="108">
        <v>42979</v>
      </c>
      <c r="BO3" s="108">
        <v>43009</v>
      </c>
      <c r="BP3" s="108">
        <v>43040</v>
      </c>
      <c r="BQ3" s="108">
        <v>43070</v>
      </c>
      <c r="BR3" s="29" t="s">
        <v>127</v>
      </c>
      <c r="BS3" s="29" t="s">
        <v>128</v>
      </c>
      <c r="BT3" s="29" t="s">
        <v>96</v>
      </c>
      <c r="BU3" s="29" t="s">
        <v>129</v>
      </c>
      <c r="BV3" s="112"/>
    </row>
    <row r="4" spans="1:74" outlineLevel="1" x14ac:dyDescent="0.25">
      <c r="A4" t="s">
        <v>159</v>
      </c>
      <c r="B4" s="6">
        <f>'Agency North'!C4+'Agency South'!C4</f>
        <v>2052.6610000000001</v>
      </c>
      <c r="C4" s="6">
        <f>'Agency North'!D4+'Agency South'!D4</f>
        <v>1303.846</v>
      </c>
      <c r="D4" s="6">
        <f>'Agency North'!E4+'Agency South'!E4</f>
        <v>5214.3959999999997</v>
      </c>
      <c r="E4" s="6">
        <f>'Agency North'!F4+'Agency South'!F4</f>
        <v>5640.4014999999999</v>
      </c>
      <c r="F4" s="6">
        <f>'Agency North'!G4+'Agency South'!G4</f>
        <v>3233.2915000000003</v>
      </c>
      <c r="G4" s="6">
        <f>'Agency North'!H4+'Agency South'!H4</f>
        <v>4748.5650000000005</v>
      </c>
      <c r="H4" s="6">
        <f>'Agency North'!I4+'Agency South'!I4</f>
        <v>7546.5334999999995</v>
      </c>
      <c r="I4" s="6">
        <f>'Agency North'!J4+'Agency South'!J4</f>
        <v>2405.0050000000001</v>
      </c>
      <c r="J4" s="6">
        <f>'Agency North'!K4+'Agency South'!K4</f>
        <v>6777.5324999999993</v>
      </c>
      <c r="K4" s="6">
        <f>'Agency North'!L4+'Agency South'!L4</f>
        <v>4765.0289999999895</v>
      </c>
      <c r="L4" s="6">
        <f>'Agency North'!M4+'Agency South'!M4</f>
        <v>4839.5445</v>
      </c>
      <c r="M4" s="6">
        <f>'Agency North'!N4+'Agency South'!N4</f>
        <v>9263.463999999989</v>
      </c>
      <c r="N4" s="6">
        <f>'Agency North'!O4+'Agency South'!O4</f>
        <v>2249.5889999999999</v>
      </c>
      <c r="O4" s="6">
        <f>'Agency North'!P4+'Agency South'!P4</f>
        <v>2135.14499999997</v>
      </c>
      <c r="P4" s="6">
        <f>'Agency North'!Q4+'Agency South'!Q4</f>
        <v>4415.7199999999903</v>
      </c>
      <c r="Q4" s="6">
        <f>'Agency North'!R4+'Agency South'!R4</f>
        <v>6653.8460000000005</v>
      </c>
      <c r="R4" s="6">
        <f>'Agency North'!S4+'Agency South'!S4</f>
        <v>3561.0540000000001</v>
      </c>
      <c r="S4" s="6">
        <f>'Agency North'!T4+'Agency South'!T4</f>
        <v>3725.2085000000002</v>
      </c>
      <c r="T4" s="6">
        <f>'Agency North'!U4+'Agency South'!U4</f>
        <v>3438.3620000000001</v>
      </c>
      <c r="U4" s="6">
        <f>'Agency North'!V4+'Agency South'!V4</f>
        <v>2684.6194999999998</v>
      </c>
      <c r="V4" s="6">
        <f>'Agency North'!W4+'Agency South'!W4</f>
        <v>3703.7440000000001</v>
      </c>
      <c r="W4" s="6">
        <f>'Agency North'!X4+'Agency South'!X4</f>
        <v>3162.1419999999998</v>
      </c>
      <c r="X4" s="6">
        <f>'Agency North'!Y4+'Agency South'!Y4</f>
        <v>3886.2655</v>
      </c>
      <c r="Y4" s="6">
        <f>'Agency North'!Z4+'Agency South'!Z4</f>
        <v>6935.8164999999999</v>
      </c>
      <c r="Z4" s="22">
        <f>SUM(N4:INDEX(N4:Y4,$A$2))</f>
        <v>22740.56249999996</v>
      </c>
      <c r="AA4" s="22">
        <f>SUM(N4:P4)</f>
        <v>8800.4539999999597</v>
      </c>
      <c r="AB4" s="22">
        <f>SUM(Q4:S4)</f>
        <v>13940.108500000002</v>
      </c>
      <c r="AC4" s="22">
        <f>SUM(T4:V4)</f>
        <v>9826.7255000000005</v>
      </c>
      <c r="AD4" s="22">
        <f>SUM(W4:Y4)</f>
        <v>13984.223999999998</v>
      </c>
      <c r="AE4" s="22">
        <f>SUM(B4                                                               : INDEX(B4:M4,$A$2))</f>
        <v>22193.161</v>
      </c>
      <c r="AF4" s="22">
        <f>SUM(B4:D4)</f>
        <v>8570.9030000000002</v>
      </c>
      <c r="AG4" s="22">
        <f>SUM(E4:G4)</f>
        <v>13622.258</v>
      </c>
      <c r="AH4" s="22">
        <f>SUM(H4:J4)</f>
        <v>16729.070999999996</v>
      </c>
      <c r="AI4" s="22">
        <f>SUM(K4:M4)</f>
        <v>18868.037499999977</v>
      </c>
      <c r="AJ4" s="31">
        <f>Z4/AE4-1</f>
        <v>2.4665323700393982E-2</v>
      </c>
      <c r="AK4" s="31">
        <f t="shared" ref="AK4:AM13" si="0">AA4/AF4-1</f>
        <v>2.6782592219274814E-2</v>
      </c>
      <c r="AL4" s="31">
        <f t="shared" si="0"/>
        <v>2.3333172811732306E-2</v>
      </c>
      <c r="AM4" s="31">
        <f t="shared" si="0"/>
        <v>-0.41259586381096702</v>
      </c>
      <c r="AN4" s="31">
        <f>AD4/SUM(K4:INDEX(K4:M4,MOD($A$2,3)))-1</f>
        <v>-0.25884056569211211</v>
      </c>
      <c r="AO4" s="166">
        <f>'GEN Lion North'!AO4+'GEN Lion South'!AO4</f>
        <v>5031.0820000000003</v>
      </c>
      <c r="AP4" s="166">
        <f>'GEN Lion North'!AP4+'GEN Lion South'!AP4</f>
        <v>9389.4535000000105</v>
      </c>
      <c r="AQ4" s="166">
        <f>'GEN Lion North'!AQ4+'GEN Lion South'!AQ4</f>
        <v>10085.810000000001</v>
      </c>
      <c r="AR4" s="165">
        <f>'GEN Lion North'!AR4+'GEN Lion South'!AR4</f>
        <v>15694.68</v>
      </c>
      <c r="AS4" s="165">
        <f>'GEN Lion North'!AS4+'GEN Lion South'!AS4</f>
        <v>14764.74</v>
      </c>
      <c r="AT4" s="165">
        <f>'GEN Lion North'!AT4+'GEN Lion South'!AT4</f>
        <v>17314.75</v>
      </c>
      <c r="BA4" s="110">
        <f>SUM(AO4:INDEX(AO4:AQ4,IF($A$2&lt;3,$A$2,3)))</f>
        <v>24506.34550000001</v>
      </c>
      <c r="BB4" s="110">
        <f>SUM(AR4:INDEX(AR4:AT4,IF(AND($A$2&gt;3,A2&lt;7),$A$2-3,0)))</f>
        <v>47774.17</v>
      </c>
      <c r="BC4" s="110">
        <f>SUM(AU4:INDEX(AU4:AW4,IF(AND($A$2&gt;6,$A$2&lt;10),$A$2-6,0)))</f>
        <v>0</v>
      </c>
      <c r="BD4" s="110">
        <f>SUM(AX4:INDEX(AX4:AZ4,IF($A$2&gt;9,$A$2-9,0)))</f>
        <v>0</v>
      </c>
      <c r="BE4" s="110">
        <f>SUM($AO4:INDEX(AO4:AZ4,$A$2))</f>
        <v>72280.515500000009</v>
      </c>
      <c r="BF4" s="122">
        <f>AO4/N4</f>
        <v>2.2364449683920045</v>
      </c>
      <c r="BG4" s="111">
        <f t="shared" ref="BG4:BQ14" si="1">AP4/O4</f>
        <v>4.3975718276745335</v>
      </c>
      <c r="BH4" s="111">
        <f t="shared" si="1"/>
        <v>2.2840691891696085</v>
      </c>
      <c r="BI4" s="111">
        <f t="shared" si="1"/>
        <v>2.3587380892193779</v>
      </c>
      <c r="BJ4" s="111">
        <f t="shared" si="1"/>
        <v>4.1461713301735941</v>
      </c>
      <c r="BK4" s="111">
        <f t="shared" si="1"/>
        <v>4.6479948706226777</v>
      </c>
      <c r="BL4" s="111">
        <f t="shared" si="1"/>
        <v>0</v>
      </c>
      <c r="BM4" s="111">
        <f t="shared" si="1"/>
        <v>0</v>
      </c>
      <c r="BN4" s="111">
        <f t="shared" si="1"/>
        <v>0</v>
      </c>
      <c r="BO4" s="111">
        <f t="shared" si="1"/>
        <v>0</v>
      </c>
      <c r="BP4" s="111">
        <f t="shared" si="1"/>
        <v>0</v>
      </c>
      <c r="BQ4" s="111">
        <f t="shared" si="1"/>
        <v>0</v>
      </c>
      <c r="BR4" s="111">
        <f>BA4/SUM(N4:INDEX(N4:P4,IF($A$2&lt;3,$A$2,3)))</f>
        <v>2.784668325065971</v>
      </c>
      <c r="BS4" s="111">
        <f>BB4/SUM(Q4:INDEX(Q4:S4,IF($A$2&lt;7,$A$2-3,3)))</f>
        <v>3.4271017331034397</v>
      </c>
      <c r="BT4" s="111">
        <f t="shared" ref="BT4:BU13" si="2">BC4/AC4</f>
        <v>0</v>
      </c>
      <c r="BU4" s="111">
        <f t="shared" si="2"/>
        <v>0</v>
      </c>
      <c r="BV4" s="111">
        <f>BE4/Z4</f>
        <v>3.1784840634439071</v>
      </c>
    </row>
    <row r="5" spans="1:74" outlineLevel="1" x14ac:dyDescent="0.25">
      <c r="A5" t="s">
        <v>5</v>
      </c>
      <c r="B5" s="6">
        <f>'Agency North'!C5+'Agency South'!C5</f>
        <v>2215.0100000000002</v>
      </c>
      <c r="C5" s="6">
        <f>'Agency North'!D5+'Agency South'!D5</f>
        <v>1135.6510000000001</v>
      </c>
      <c r="D5" s="6">
        <f>'Agency North'!E5+'Agency South'!E5</f>
        <v>2898.5385000000001</v>
      </c>
      <c r="E5" s="6">
        <f>'Agency North'!F5+'Agency South'!F5</f>
        <v>4939.4570000000003</v>
      </c>
      <c r="F5" s="6">
        <f>'Agency North'!G5+'Agency South'!G5</f>
        <v>3233.6025</v>
      </c>
      <c r="G5" s="6">
        <f>'Agency North'!H5+'Agency South'!H5</f>
        <v>3949.9409999999998</v>
      </c>
      <c r="H5" s="6">
        <f>'Agency North'!I5+'Agency South'!I5</f>
        <v>4551.5889999999999</v>
      </c>
      <c r="I5" s="6">
        <f>'Agency North'!J5+'Agency South'!J5</f>
        <v>2968.5990000000002</v>
      </c>
      <c r="J5" s="6">
        <f>'Agency North'!K5+'Agency South'!K5</f>
        <v>6420.1669999999995</v>
      </c>
      <c r="K5" s="6">
        <f>'Agency North'!L5+'Agency South'!L5</f>
        <v>3850.6580000000004</v>
      </c>
      <c r="L5" s="6">
        <f>'Agency North'!M5+'Agency South'!M5</f>
        <v>9004.2370000000301</v>
      </c>
      <c r="M5" s="6">
        <f>'Agency North'!N5+'Agency South'!N5</f>
        <v>8940.5859999999993</v>
      </c>
      <c r="N5" s="6">
        <f>'Agency North'!O5+'Agency South'!O5</f>
        <v>1368.249</v>
      </c>
      <c r="O5" s="6">
        <f>'Agency North'!P5+'Agency South'!P5</f>
        <v>1100.796</v>
      </c>
      <c r="P5" s="6">
        <f>'Agency North'!Q5+'Agency South'!Q5</f>
        <v>9133.3290000000015</v>
      </c>
      <c r="Q5" s="6">
        <f>'Agency North'!R5+'Agency South'!R5</f>
        <v>7448.6030000000101</v>
      </c>
      <c r="R5" s="6">
        <f>'Agency North'!S5+'Agency South'!S5</f>
        <v>6115.0020000000004</v>
      </c>
      <c r="S5" s="6">
        <f>'Agency North'!T5+'Agency South'!T5</f>
        <v>12667.78900000007</v>
      </c>
      <c r="T5" s="6">
        <f>'Agency North'!U5+'Agency South'!U5</f>
        <v>6581.7240000000102</v>
      </c>
      <c r="U5" s="6">
        <f>'Agency North'!V5+'Agency South'!V5</f>
        <v>7981.6760000000195</v>
      </c>
      <c r="V5" s="6">
        <f>'Agency North'!W5+'Agency South'!W5</f>
        <v>13617.750500000049</v>
      </c>
      <c r="W5" s="6">
        <f>'Agency North'!X5+'Agency South'!X5</f>
        <v>8497.1710000000203</v>
      </c>
      <c r="X5" s="6">
        <f>'Agency North'!Y5+'Agency South'!Y5</f>
        <v>11235.910000000051</v>
      </c>
      <c r="Y5" s="6">
        <f>'Agency North'!Z5+'Agency South'!Z5</f>
        <v>20535.086000000112</v>
      </c>
      <c r="Z5" s="22">
        <f>SUM(N5:INDEX(N5:Y5,$A$2))</f>
        <v>37833.768000000084</v>
      </c>
      <c r="AA5" s="22">
        <f t="shared" ref="AA5:AA10" si="3">SUM(N5:P5)</f>
        <v>11602.374000000002</v>
      </c>
      <c r="AB5" s="22">
        <f t="shared" ref="AB5:AB10" si="4">SUM(Q5:S5)</f>
        <v>26231.39400000008</v>
      </c>
      <c r="AC5" s="22">
        <f t="shared" ref="AC5:AC10" si="5">SUM(T5:V5)</f>
        <v>28181.15050000008</v>
      </c>
      <c r="AD5" s="22">
        <f t="shared" ref="AD5:AD10" si="6">SUM(W5:Y5)</f>
        <v>40268.167000000183</v>
      </c>
      <c r="AE5" s="22">
        <f>SUM(B5                                                               : INDEX(B5:M5,$A$2))</f>
        <v>18372.2</v>
      </c>
      <c r="AF5" s="22">
        <f t="shared" ref="AF5:AF10" si="7">SUM(B5:D5)</f>
        <v>6249.1995000000006</v>
      </c>
      <c r="AG5" s="22">
        <f t="shared" ref="AG5:AG10" si="8">SUM(E5:G5)</f>
        <v>12123.0005</v>
      </c>
      <c r="AH5" s="22">
        <f t="shared" ref="AH5:AH10" si="9">SUM(H5:J5)</f>
        <v>13940.355</v>
      </c>
      <c r="AI5" s="22">
        <f t="shared" ref="AI5:AI10" si="10">SUM(K5:M5)</f>
        <v>21795.481000000029</v>
      </c>
      <c r="AJ5" s="31">
        <f t="shared" ref="AJ5:AJ10" si="11">Z5/AE5-1</f>
        <v>1.0592943686657059</v>
      </c>
      <c r="AK5" s="31">
        <f t="shared" si="0"/>
        <v>0.85661763558676607</v>
      </c>
      <c r="AL5" s="31">
        <f t="shared" si="0"/>
        <v>1.163770759557428</v>
      </c>
      <c r="AM5" s="31">
        <f t="shared" si="0"/>
        <v>1.0215518543107462</v>
      </c>
      <c r="AN5" s="31">
        <f>AD5/SUM(K5:INDEX(K5:M5,MOD($A$2,3)))-1</f>
        <v>0.84754660840016016</v>
      </c>
      <c r="AO5" s="166">
        <f>'GEN Lion North'!AO5+'GEN Lion South'!AO5</f>
        <v>4021.123</v>
      </c>
      <c r="AP5" s="166">
        <f>'GEN Lion North'!AP5+'GEN Lion South'!AP5</f>
        <v>5862.4380000000092</v>
      </c>
      <c r="AQ5" s="166">
        <f>'GEN Lion North'!AQ5+'GEN Lion South'!AQ5</f>
        <v>14371.029999999999</v>
      </c>
      <c r="AR5" s="165">
        <f>'GEN Lion North'!AR5+'GEN Lion South'!AR5</f>
        <v>10653.189999999999</v>
      </c>
      <c r="AS5" s="165">
        <f>'GEN Lion North'!AS5+'GEN Lion South'!AS5</f>
        <v>9712.19</v>
      </c>
      <c r="AT5" s="165">
        <f>'GEN Lion North'!AT5+'GEN Lion South'!AT5</f>
        <v>19164.91</v>
      </c>
      <c r="BA5" s="110">
        <f>SUM(AO5:INDEX(AO5:AQ5,IF($A$2&lt;3,$A$2,3)))</f>
        <v>24254.591000000008</v>
      </c>
      <c r="BB5" s="110">
        <f>SUM(AR5:INDEX(AR5:AT5,IF(AND($A$2&gt;3,A3&lt;7),$A$2-3,0)))</f>
        <v>39530.289999999994</v>
      </c>
      <c r="BC5" s="110">
        <f>SUM(AU5:INDEX(AU5:AW5,IF(AND($A$2&gt;6,$A$2&lt;10),$A$2-6,0)))</f>
        <v>0</v>
      </c>
      <c r="BD5" s="110">
        <f>SUM(AX5:INDEX(AX5:AZ5,IF($A$2&gt;9,$A$2-9,0)))</f>
        <v>0</v>
      </c>
      <c r="BE5" s="110">
        <f>SUM($AO5:INDEX(AO5:AZ5,$A$2))</f>
        <v>63784.881000000008</v>
      </c>
      <c r="BF5" s="122">
        <f t="shared" ref="BF5:BF14" si="12">AO5/N5</f>
        <v>2.9388824694920297</v>
      </c>
      <c r="BG5" s="111">
        <f t="shared" si="1"/>
        <v>5.3256352675700214</v>
      </c>
      <c r="BH5" s="111">
        <f t="shared" si="1"/>
        <v>1.5734711844936273</v>
      </c>
      <c r="BI5" s="111">
        <f t="shared" si="1"/>
        <v>1.4302265807427224</v>
      </c>
      <c r="BJ5" s="111">
        <f t="shared" si="1"/>
        <v>1.5882562262448974</v>
      </c>
      <c r="BK5" s="111">
        <f t="shared" si="1"/>
        <v>1.5128851609384948</v>
      </c>
      <c r="BL5" s="111">
        <f t="shared" si="1"/>
        <v>0</v>
      </c>
      <c r="BM5" s="111">
        <f t="shared" si="1"/>
        <v>0</v>
      </c>
      <c r="BN5" s="111">
        <f t="shared" si="1"/>
        <v>0</v>
      </c>
      <c r="BO5" s="111">
        <f t="shared" si="1"/>
        <v>0</v>
      </c>
      <c r="BP5" s="111">
        <f t="shared" si="1"/>
        <v>0</v>
      </c>
      <c r="BQ5" s="111">
        <f t="shared" si="1"/>
        <v>0</v>
      </c>
      <c r="BR5" s="111">
        <f>BA5/SUM(N5:INDEX(N5:P5,IF($A$2&lt;3,$A$2,3)))</f>
        <v>2.0904851886346711</v>
      </c>
      <c r="BS5" s="111">
        <f>BB5/SUM(Q5:INDEX(Q5:S5,IF($A$2&lt;7,$A$2-3,3)))</f>
        <v>1.5069839597544787</v>
      </c>
      <c r="BT5" s="111">
        <f t="shared" si="2"/>
        <v>0</v>
      </c>
      <c r="BU5" s="111">
        <f t="shared" si="2"/>
        <v>0</v>
      </c>
      <c r="BV5" s="111">
        <f t="shared" ref="BV5:BV13" si="13">BE5/Z5</f>
        <v>1.6859246216237269</v>
      </c>
    </row>
    <row r="6" spans="1:74" outlineLevel="1" x14ac:dyDescent="0.25">
      <c r="A6" t="s">
        <v>6</v>
      </c>
      <c r="B6" s="6">
        <f>'Agency North'!C6+'Agency South'!C6</f>
        <v>1833.4189999999999</v>
      </c>
      <c r="C6" s="6">
        <f>'Agency North'!D6+'Agency South'!D6</f>
        <v>1845.8719999999989</v>
      </c>
      <c r="D6" s="6">
        <f>'Agency North'!E6+'Agency South'!E6</f>
        <v>2152.123</v>
      </c>
      <c r="E6" s="6">
        <f>'Agency North'!F6+'Agency South'!F6</f>
        <v>3245.8809999999999</v>
      </c>
      <c r="F6" s="6">
        <f>'Agency North'!G6+'Agency South'!G6</f>
        <v>3462.1035000000002</v>
      </c>
      <c r="G6" s="6">
        <f>'Agency North'!H6+'Agency South'!H6</f>
        <v>3583.7950000000001</v>
      </c>
      <c r="H6" s="6">
        <f>'Agency North'!I6+'Agency South'!I6</f>
        <v>3607.2930000000001</v>
      </c>
      <c r="I6" s="6">
        <f>'Agency North'!J6+'Agency South'!J6</f>
        <v>2551.8900000000003</v>
      </c>
      <c r="J6" s="6">
        <f>'Agency North'!K6+'Agency South'!K6</f>
        <v>4640.3310000000001</v>
      </c>
      <c r="K6" s="6">
        <f>'Agency North'!L6+'Agency South'!L6</f>
        <v>4692.4780000000001</v>
      </c>
      <c r="L6" s="6">
        <f>'Agency North'!M6+'Agency South'!M6</f>
        <v>3067.681</v>
      </c>
      <c r="M6" s="6">
        <f>'Agency North'!N6+'Agency South'!N6</f>
        <v>8836.2370000000101</v>
      </c>
      <c r="N6" s="6">
        <f>'Agency North'!O6+'Agency South'!O6</f>
        <v>1892.0679999999979</v>
      </c>
      <c r="O6" s="6">
        <f>'Agency North'!P6+'Agency South'!P6</f>
        <v>1061.71</v>
      </c>
      <c r="P6" s="6">
        <f>'Agency North'!Q6+'Agency South'!Q6</f>
        <v>1584.623</v>
      </c>
      <c r="Q6" s="6">
        <f>'Agency North'!R6+'Agency South'!R6</f>
        <v>3938.538</v>
      </c>
      <c r="R6" s="6">
        <f>'Agency North'!S6+'Agency South'!S6</f>
        <v>3667.857</v>
      </c>
      <c r="S6" s="6">
        <f>'Agency North'!T6+'Agency South'!T6</f>
        <v>6452.6640000000007</v>
      </c>
      <c r="T6" s="6">
        <f>'Agency North'!U6+'Agency South'!U6</f>
        <v>5352.9589999999998</v>
      </c>
      <c r="U6" s="6">
        <f>'Agency North'!V6+'Agency South'!V6</f>
        <v>3978.529</v>
      </c>
      <c r="V6" s="6">
        <f>'Agency North'!W6+'Agency South'!W6</f>
        <v>7996.2820000000202</v>
      </c>
      <c r="W6" s="6">
        <f>'Agency North'!X6+'Agency South'!X6</f>
        <v>7832.3809999999994</v>
      </c>
      <c r="X6" s="6">
        <f>'Agency North'!Y6+'Agency South'!Y6</f>
        <v>8536.5800000000108</v>
      </c>
      <c r="Y6" s="6">
        <f>'Agency North'!Z6+'Agency South'!Z6</f>
        <v>10129.290000000021</v>
      </c>
      <c r="Z6" s="22">
        <f>SUM(N6:INDEX(N6:Y6,$A$2))</f>
        <v>18597.46</v>
      </c>
      <c r="AA6" s="22">
        <f t="shared" si="3"/>
        <v>4538.400999999998</v>
      </c>
      <c r="AB6" s="22">
        <f t="shared" si="4"/>
        <v>14059.059000000001</v>
      </c>
      <c r="AC6" s="22">
        <f t="shared" si="5"/>
        <v>17327.770000000019</v>
      </c>
      <c r="AD6" s="22">
        <f t="shared" si="6"/>
        <v>26498.251000000033</v>
      </c>
      <c r="AE6" s="22">
        <f>SUM(B6                                                               : INDEX(B6:M6,$A$2))</f>
        <v>16123.193499999999</v>
      </c>
      <c r="AF6" s="22">
        <f t="shared" si="7"/>
        <v>5831.4139999999989</v>
      </c>
      <c r="AG6" s="22">
        <f t="shared" si="8"/>
        <v>10291.779500000001</v>
      </c>
      <c r="AH6" s="22">
        <f t="shared" si="9"/>
        <v>10799.514000000001</v>
      </c>
      <c r="AI6" s="22">
        <f t="shared" si="10"/>
        <v>16596.396000000008</v>
      </c>
      <c r="AJ6" s="31">
        <f t="shared" si="11"/>
        <v>0.15346007600789502</v>
      </c>
      <c r="AK6" s="31">
        <f t="shared" si="0"/>
        <v>-0.22173232769959417</v>
      </c>
      <c r="AL6" s="31">
        <f t="shared" si="0"/>
        <v>0.36604743620867519</v>
      </c>
      <c r="AM6" s="31">
        <f t="shared" si="0"/>
        <v>0.60449535043891944</v>
      </c>
      <c r="AN6" s="31">
        <f>AD6/SUM(K6:INDEX(K6:M6,MOD($A$2,3)))-1</f>
        <v>0.59662682187144855</v>
      </c>
      <c r="AO6" s="166">
        <f>'GEN Lion North'!AO6+'GEN Lion South'!AO6</f>
        <v>3546.127</v>
      </c>
      <c r="AP6" s="166">
        <f>'GEN Lion North'!AP6+'GEN Lion South'!AP6</f>
        <v>2647.5230000000001</v>
      </c>
      <c r="AQ6" s="166">
        <f>'GEN Lion North'!AQ6+'GEN Lion South'!AQ6</f>
        <v>7056.42</v>
      </c>
      <c r="AR6" s="165">
        <f>'GEN Lion North'!AR6+'GEN Lion South'!AR6</f>
        <v>5407.6</v>
      </c>
      <c r="AS6" s="165">
        <f>'GEN Lion North'!AS6+'GEN Lion South'!AS6</f>
        <v>5843.96</v>
      </c>
      <c r="AT6" s="165">
        <f>'GEN Lion North'!AT6+'GEN Lion South'!AT6</f>
        <v>4276.42</v>
      </c>
      <c r="BA6" s="110">
        <f>SUM(AO6:INDEX(AO6:AQ6,IF($A$2&lt;3,$A$2,3)))</f>
        <v>13250.07</v>
      </c>
      <c r="BB6" s="110">
        <f>SUM(AR6:INDEX(AR6:AT6,IF(AND($A$2&gt;3,A4&lt;7),$A$2-3,0)))</f>
        <v>15527.980000000001</v>
      </c>
      <c r="BC6" s="110">
        <f>SUM(AU6:INDEX(AU6:AW6,IF(AND($A$2&gt;6,$A$2&lt;10),$A$2-6,0)))</f>
        <v>0</v>
      </c>
      <c r="BD6" s="110">
        <f>SUM(AX6:INDEX(AX6:AZ6,IF($A$2&gt;9,$A$2-9,0)))</f>
        <v>0</v>
      </c>
      <c r="BE6" s="110">
        <f>SUM($AO6:INDEX(AO6:AZ6,$A$2))</f>
        <v>28778.049999999996</v>
      </c>
      <c r="BF6" s="122">
        <f t="shared" si="12"/>
        <v>1.8742069523928335</v>
      </c>
      <c r="BG6" s="111">
        <f t="shared" si="1"/>
        <v>2.4936404479565986</v>
      </c>
      <c r="BH6" s="111">
        <f t="shared" si="1"/>
        <v>4.4530591819000485</v>
      </c>
      <c r="BI6" s="111">
        <f t="shared" si="1"/>
        <v>1.3729967820546609</v>
      </c>
      <c r="BJ6" s="111">
        <f t="shared" si="1"/>
        <v>1.5932900328447919</v>
      </c>
      <c r="BK6" s="111">
        <f t="shared" si="1"/>
        <v>0.66273712686729069</v>
      </c>
      <c r="BL6" s="111">
        <f t="shared" si="1"/>
        <v>0</v>
      </c>
      <c r="BM6" s="111">
        <f t="shared" si="1"/>
        <v>0</v>
      </c>
      <c r="BN6" s="111">
        <f t="shared" si="1"/>
        <v>0</v>
      </c>
      <c r="BO6" s="111">
        <f t="shared" si="1"/>
        <v>0</v>
      </c>
      <c r="BP6" s="111">
        <f t="shared" si="1"/>
        <v>0</v>
      </c>
      <c r="BQ6" s="111">
        <f t="shared" si="1"/>
        <v>0</v>
      </c>
      <c r="BR6" s="111">
        <f>BA6/SUM(N6:INDEX(N6:P6,IF($A$2&lt;3,$A$2,3)))</f>
        <v>2.9195458929257256</v>
      </c>
      <c r="BS6" s="111">
        <f>BB6/SUM(Q6:INDEX(Q6:S6,IF($A$2&lt;7,$A$2-3,3)))</f>
        <v>1.1044821705350265</v>
      </c>
      <c r="BT6" s="111">
        <f t="shared" si="2"/>
        <v>0</v>
      </c>
      <c r="BU6" s="111">
        <f t="shared" si="2"/>
        <v>0</v>
      </c>
      <c r="BV6" s="111">
        <f t="shared" si="13"/>
        <v>1.547418303359706</v>
      </c>
    </row>
    <row r="7" spans="1:74" outlineLevel="1" x14ac:dyDescent="0.25">
      <c r="A7" t="s">
        <v>7</v>
      </c>
      <c r="B7" s="6">
        <f>'Agency North'!C7+'Agency South'!C7</f>
        <v>2138.857</v>
      </c>
      <c r="C7" s="6">
        <f>'Agency North'!D7+'Agency South'!D7</f>
        <v>2025.3710000000001</v>
      </c>
      <c r="D7" s="6">
        <f>'Agency North'!E7+'Agency South'!E7</f>
        <v>4003.261</v>
      </c>
      <c r="E7" s="6">
        <f>'Agency North'!F7+'Agency South'!F7</f>
        <v>2267.1480000000001</v>
      </c>
      <c r="F7" s="6">
        <f>'Agency North'!G7+'Agency South'!G7</f>
        <v>2507.89</v>
      </c>
      <c r="G7" s="6">
        <f>'Agency North'!H7+'Agency South'!H7</f>
        <v>5719.6979999999903</v>
      </c>
      <c r="H7" s="6">
        <f>'Agency North'!I7+'Agency South'!I7</f>
        <v>4692.2430000000004</v>
      </c>
      <c r="I7" s="6">
        <f>'Agency North'!J7+'Agency South'!J7</f>
        <v>2581.433</v>
      </c>
      <c r="J7" s="6">
        <f>'Agency North'!K7+'Agency South'!K7</f>
        <v>5623.4359999999997</v>
      </c>
      <c r="K7" s="6">
        <f>'Agency North'!L7+'Agency South'!L7</f>
        <v>4675.3940000000002</v>
      </c>
      <c r="L7" s="6">
        <f>'Agency North'!M7+'Agency South'!M7</f>
        <v>7509.3860000000004</v>
      </c>
      <c r="M7" s="6">
        <f>'Agency North'!N7+'Agency South'!N7</f>
        <v>7476.3194999999996</v>
      </c>
      <c r="N7" s="6">
        <f>'Agency North'!O7+'Agency South'!O7</f>
        <v>2336.337</v>
      </c>
      <c r="O7" s="6">
        <f>'Agency North'!P7+'Agency South'!P7</f>
        <v>3415.6980000000003</v>
      </c>
      <c r="P7" s="6">
        <f>'Agency North'!Q7+'Agency South'!Q7</f>
        <v>5114.1030000000001</v>
      </c>
      <c r="Q7" s="6">
        <f>'Agency North'!R7+'Agency South'!R7</f>
        <v>2133.2659999999992</v>
      </c>
      <c r="R7" s="6">
        <f>'Agency North'!S7+'Agency South'!S7</f>
        <v>4489.7569999999996</v>
      </c>
      <c r="S7" s="6">
        <f>'Agency North'!T7+'Agency South'!T7</f>
        <v>6619.0450000000001</v>
      </c>
      <c r="T7" s="6">
        <f>'Agency North'!U7+'Agency South'!U7</f>
        <v>5448.5640000000003</v>
      </c>
      <c r="U7" s="6">
        <f>'Agency North'!V7+'Agency South'!V7</f>
        <v>6037.7960000000094</v>
      </c>
      <c r="V7" s="6">
        <f>'Agency North'!W7+'Agency South'!W7</f>
        <v>8443.2695000000003</v>
      </c>
      <c r="W7" s="6">
        <f>'Agency North'!X7+'Agency South'!X7</f>
        <v>5178.5619999999999</v>
      </c>
      <c r="X7" s="6">
        <f>'Agency North'!Y7+'Agency South'!Y7</f>
        <v>10998.69850000002</v>
      </c>
      <c r="Y7" s="6">
        <f>'Agency North'!Z7+'Agency South'!Z7</f>
        <v>22703.76300000013</v>
      </c>
      <c r="Z7" s="22">
        <f>SUM(N7:INDEX(N7:Y7,$A$2))</f>
        <v>24108.205999999998</v>
      </c>
      <c r="AA7" s="22">
        <f>SUM(N7:P7)</f>
        <v>10866.137999999999</v>
      </c>
      <c r="AB7" s="22">
        <f t="shared" si="4"/>
        <v>13242.067999999999</v>
      </c>
      <c r="AC7" s="22">
        <f t="shared" si="5"/>
        <v>19929.62950000001</v>
      </c>
      <c r="AD7" s="22">
        <f t="shared" si="6"/>
        <v>38881.023500000148</v>
      </c>
      <c r="AE7" s="22">
        <f>SUM(B7                                                               : INDEX(B7:M7,$A$2))</f>
        <v>18662.224999999988</v>
      </c>
      <c r="AF7" s="22">
        <f t="shared" si="7"/>
        <v>8167.4889999999996</v>
      </c>
      <c r="AG7" s="22">
        <f t="shared" si="8"/>
        <v>10494.73599999999</v>
      </c>
      <c r="AH7" s="22">
        <f t="shared" si="9"/>
        <v>12897.112000000001</v>
      </c>
      <c r="AI7" s="22">
        <f t="shared" si="10"/>
        <v>19661.0995</v>
      </c>
      <c r="AJ7" s="31">
        <f t="shared" si="11"/>
        <v>0.29181841929352026</v>
      </c>
      <c r="AK7" s="31">
        <f t="shared" si="0"/>
        <v>0.33041354570541803</v>
      </c>
      <c r="AL7" s="31">
        <f t="shared" si="0"/>
        <v>0.26178190666254131</v>
      </c>
      <c r="AM7" s="31">
        <f t="shared" si="0"/>
        <v>0.54527847009470087</v>
      </c>
      <c r="AN7" s="31">
        <f>AD7/SUM(K7:INDEX(K7:M7,MOD($A$2,3)))-1</f>
        <v>0.97756099550791387</v>
      </c>
      <c r="AO7" s="166">
        <f>'GEN Lion North'!AO7+'GEN Lion South'!AO7</f>
        <v>6171.4570000000003</v>
      </c>
      <c r="AP7" s="166">
        <f>'GEN Lion North'!AP7+'GEN Lion South'!AP7</f>
        <v>9958.8110000000088</v>
      </c>
      <c r="AQ7" s="166">
        <f>'GEN Lion North'!AQ7+'GEN Lion South'!AQ7</f>
        <v>6642.41</v>
      </c>
      <c r="AR7" s="165">
        <f>'GEN Lion North'!AR7+'GEN Lion South'!AR7</f>
        <v>4337.8999999999996</v>
      </c>
      <c r="AS7" s="165">
        <f>'GEN Lion North'!AS7+'GEN Lion South'!AS7</f>
        <v>4948.32</v>
      </c>
      <c r="AT7" s="165">
        <f>'GEN Lion North'!AT7+'GEN Lion South'!AT7</f>
        <v>6118.41</v>
      </c>
      <c r="BA7" s="110">
        <f>SUM(AO7:INDEX(AO7:AQ7,IF($A$2&lt;3,$A$2,3)))</f>
        <v>22772.678000000007</v>
      </c>
      <c r="BB7" s="110">
        <f>SUM(AR7:INDEX(AR7:AT7,IF(AND($A$2&gt;3,A5&lt;7),$A$2-3,0)))</f>
        <v>15404.63</v>
      </c>
      <c r="BC7" s="110">
        <f>SUM(AU7:INDEX(AU7:AW7,IF(AND($A$2&gt;6,$A$2&lt;10),$A$2-6,0)))</f>
        <v>0</v>
      </c>
      <c r="BD7" s="110">
        <f>SUM(AX7:INDEX(AX7:AZ7,IF($A$2&gt;9,$A$2-9,0)))</f>
        <v>0</v>
      </c>
      <c r="BE7" s="110">
        <f>SUM($AO7:INDEX(AO7:AZ7,$A$2))</f>
        <v>38177.308000000005</v>
      </c>
      <c r="BF7" s="122">
        <f t="shared" si="12"/>
        <v>2.6415097650724189</v>
      </c>
      <c r="BG7" s="111">
        <f t="shared" si="1"/>
        <v>2.9156005595342469</v>
      </c>
      <c r="BH7" s="111">
        <f t="shared" si="1"/>
        <v>1.2988416541473646</v>
      </c>
      <c r="BI7" s="111">
        <f t="shared" si="1"/>
        <v>2.0334548059173123</v>
      </c>
      <c r="BJ7" s="111">
        <f t="shared" si="1"/>
        <v>1.1021353716916082</v>
      </c>
      <c r="BK7" s="111">
        <f t="shared" si="1"/>
        <v>0.92436446647514858</v>
      </c>
      <c r="BL7" s="111">
        <f t="shared" si="1"/>
        <v>0</v>
      </c>
      <c r="BM7" s="111">
        <f t="shared" si="1"/>
        <v>0</v>
      </c>
      <c r="BN7" s="111">
        <f t="shared" si="1"/>
        <v>0</v>
      </c>
      <c r="BO7" s="111">
        <f t="shared" si="1"/>
        <v>0</v>
      </c>
      <c r="BP7" s="111">
        <f t="shared" si="1"/>
        <v>0</v>
      </c>
      <c r="BQ7" s="111">
        <f t="shared" si="1"/>
        <v>0</v>
      </c>
      <c r="BR7" s="111">
        <f>BA7/SUM(N7:INDEX(N7:P7,IF($A$2&lt;3,$A$2,3)))</f>
        <v>2.0957471734667834</v>
      </c>
      <c r="BS7" s="111">
        <f>BB7/SUM(Q7:INDEX(Q7:S7,IF($A$2&lt;7,$A$2-3,3)))</f>
        <v>1.1633099905543454</v>
      </c>
      <c r="BT7" s="111">
        <f t="shared" si="2"/>
        <v>0</v>
      </c>
      <c r="BU7" s="111">
        <f t="shared" si="2"/>
        <v>0</v>
      </c>
      <c r="BV7" s="111">
        <f t="shared" si="13"/>
        <v>1.5835814576995073</v>
      </c>
    </row>
    <row r="8" spans="1:74" outlineLevel="1" x14ac:dyDescent="0.25">
      <c r="A8" t="s">
        <v>8</v>
      </c>
      <c r="B8" s="6">
        <f>'Agency North'!C8+'Agency South'!C8</f>
        <v>892.84500000000003</v>
      </c>
      <c r="C8" s="6">
        <f>'Agency North'!D8+'Agency South'!D8</f>
        <v>1141.2380000000001</v>
      </c>
      <c r="D8" s="6">
        <f>'Agency North'!E8+'Agency South'!E8</f>
        <v>2651.183</v>
      </c>
      <c r="E8" s="6">
        <f>'Agency North'!F8+'Agency South'!F8</f>
        <v>3955.297</v>
      </c>
      <c r="F8" s="6">
        <f>'Agency North'!G8+'Agency South'!G8</f>
        <v>3118.8090000000002</v>
      </c>
      <c r="G8" s="6">
        <f>'Agency North'!H8+'Agency South'!H8</f>
        <v>2872.9290000000001</v>
      </c>
      <c r="H8" s="6">
        <f>'Agency North'!I8+'Agency South'!I8</f>
        <v>3602.7525000000001</v>
      </c>
      <c r="I8" s="6">
        <f>'Agency North'!J8+'Agency South'!J8</f>
        <v>2927.777</v>
      </c>
      <c r="J8" s="6">
        <f>'Agency North'!K8+'Agency South'!K8</f>
        <v>4745.6809999999896</v>
      </c>
      <c r="K8" s="6">
        <f>'Agency North'!L8+'Agency South'!L8</f>
        <v>3822.6244999999999</v>
      </c>
      <c r="L8" s="6">
        <f>'Agency North'!M8+'Agency South'!M8</f>
        <v>5850.9989999999998</v>
      </c>
      <c r="M8" s="6">
        <f>'Agency North'!N8+'Agency South'!N8</f>
        <v>8437.9279999999999</v>
      </c>
      <c r="N8" s="6">
        <f>'Agency North'!O8+'Agency South'!O8</f>
        <v>1984.9610000000002</v>
      </c>
      <c r="O8" s="6">
        <f>'Agency North'!P8+'Agency South'!P8</f>
        <v>1746.779</v>
      </c>
      <c r="P8" s="6">
        <f>'Agency North'!Q8+'Agency South'!Q8</f>
        <v>5648.0219999999999</v>
      </c>
      <c r="Q8" s="6">
        <f>'Agency North'!R8+'Agency South'!R8</f>
        <v>5598.7109999999993</v>
      </c>
      <c r="R8" s="6">
        <f>'Agency North'!S8+'Agency South'!S8</f>
        <v>2982.6890000000003</v>
      </c>
      <c r="S8" s="6">
        <f>'Agency North'!T8+'Agency South'!T8</f>
        <v>2686.616</v>
      </c>
      <c r="T8" s="6">
        <f>'Agency North'!U8+'Agency South'!U8</f>
        <v>2630.8220000000001</v>
      </c>
      <c r="U8" s="6">
        <f>'Agency North'!V8+'Agency South'!V8</f>
        <v>3954.4870000000001</v>
      </c>
      <c r="V8" s="6">
        <f>'Agency North'!W8+'Agency South'!W8</f>
        <v>6037.6844999999994</v>
      </c>
      <c r="W8" s="6">
        <f>'Agency North'!X8+'Agency South'!X8</f>
        <v>6882.4295000000002</v>
      </c>
      <c r="X8" s="6">
        <f>'Agency North'!Y8+'Agency South'!Y8</f>
        <v>4610.6565000000001</v>
      </c>
      <c r="Y8" s="6">
        <f>'Agency North'!Z8+'Agency South'!Z8</f>
        <v>9361.8205000000198</v>
      </c>
      <c r="Z8" s="22">
        <f>SUM(N8:INDEX(N8:Y8,$A$2))</f>
        <v>20647.777999999998</v>
      </c>
      <c r="AA8" s="22">
        <f t="shared" si="3"/>
        <v>9379.7620000000006</v>
      </c>
      <c r="AB8" s="22">
        <f t="shared" si="4"/>
        <v>11268.016</v>
      </c>
      <c r="AC8" s="22">
        <f t="shared" si="5"/>
        <v>12622.9935</v>
      </c>
      <c r="AD8" s="22">
        <f t="shared" si="6"/>
        <v>20854.906500000019</v>
      </c>
      <c r="AE8" s="22">
        <f>SUM(B8                                                               : INDEX(B8:M8,$A$2))</f>
        <v>14632.300999999999</v>
      </c>
      <c r="AF8" s="22">
        <f t="shared" si="7"/>
        <v>4685.2659999999996</v>
      </c>
      <c r="AG8" s="22">
        <f t="shared" si="8"/>
        <v>9947.0349999999999</v>
      </c>
      <c r="AH8" s="22">
        <f t="shared" si="9"/>
        <v>11276.21049999999</v>
      </c>
      <c r="AI8" s="22">
        <f t="shared" si="10"/>
        <v>18111.551500000001</v>
      </c>
      <c r="AJ8" s="31">
        <f t="shared" si="11"/>
        <v>0.41110943521459808</v>
      </c>
      <c r="AK8" s="31">
        <f t="shared" si="0"/>
        <v>1.0019700055450431</v>
      </c>
      <c r="AL8" s="31">
        <f t="shared" si="0"/>
        <v>0.13280148305500084</v>
      </c>
      <c r="AM8" s="31">
        <f t="shared" si="0"/>
        <v>0.1194357803093522</v>
      </c>
      <c r="AN8" s="31">
        <f>AD8/SUM(K8:INDEX(K8:M8,MOD($A$2,3)))-1</f>
        <v>0.15146990582226039</v>
      </c>
      <c r="AO8" s="166">
        <f>'GEN Lion North'!AO8+'GEN Lion South'!AO8</f>
        <v>2961.2905000000001</v>
      </c>
      <c r="AP8" s="166">
        <f>'GEN Lion North'!AP8+'GEN Lion South'!AP8</f>
        <v>6837.1260000000002</v>
      </c>
      <c r="AQ8" s="166">
        <f>'GEN Lion North'!AQ8+'GEN Lion South'!AQ8</f>
        <v>10339.25</v>
      </c>
      <c r="AR8" s="165">
        <f>'GEN Lion North'!AR8+'GEN Lion South'!AR8</f>
        <v>3249.18</v>
      </c>
      <c r="AS8" s="165">
        <f>'GEN Lion North'!AS8+'GEN Lion South'!AS8</f>
        <v>2678.03</v>
      </c>
      <c r="AT8" s="165">
        <f>'GEN Lion North'!AT8+'GEN Lion South'!AT8</f>
        <v>2477.69</v>
      </c>
      <c r="BA8" s="110">
        <f>SUM(AO8:INDEX(AO8:AQ8,IF($A$2&lt;3,$A$2,3)))</f>
        <v>20137.666499999999</v>
      </c>
      <c r="BB8" s="110">
        <f>SUM(AR8:INDEX(AR8:AT8,IF(AND($A$2&gt;3,A6&lt;7),$A$2-3,0)))</f>
        <v>8404.9</v>
      </c>
      <c r="BC8" s="110">
        <f>SUM(AU8:INDEX(AU8:AW8,IF(AND($A$2&gt;6,$A$2&lt;10),$A$2-6,0)))</f>
        <v>0</v>
      </c>
      <c r="BD8" s="110">
        <f>SUM(AX8:INDEX(AX8:AZ8,IF($A$2&gt;9,$A$2-9,0)))</f>
        <v>0</v>
      </c>
      <c r="BE8" s="110">
        <f>SUM($AO8:INDEX(AO8:AZ8,$A$2))</f>
        <v>28542.566499999997</v>
      </c>
      <c r="BF8" s="122">
        <f t="shared" si="12"/>
        <v>1.4918633162062125</v>
      </c>
      <c r="BG8" s="111">
        <f t="shared" si="1"/>
        <v>3.9141333849330682</v>
      </c>
      <c r="BH8" s="111">
        <f t="shared" si="1"/>
        <v>1.8305966230301511</v>
      </c>
      <c r="BI8" s="111">
        <f t="shared" si="1"/>
        <v>0.58034429710695912</v>
      </c>
      <c r="BJ8" s="111">
        <f t="shared" si="1"/>
        <v>0.89785760432951611</v>
      </c>
      <c r="BK8" s="111">
        <f t="shared" si="1"/>
        <v>0.92223451360373054</v>
      </c>
      <c r="BL8" s="111">
        <f t="shared" si="1"/>
        <v>0</v>
      </c>
      <c r="BM8" s="111">
        <f t="shared" si="1"/>
        <v>0</v>
      </c>
      <c r="BN8" s="111">
        <f t="shared" si="1"/>
        <v>0</v>
      </c>
      <c r="BO8" s="111">
        <f t="shared" si="1"/>
        <v>0</v>
      </c>
      <c r="BP8" s="111">
        <f t="shared" si="1"/>
        <v>0</v>
      </c>
      <c r="BQ8" s="111">
        <f t="shared" si="1"/>
        <v>0</v>
      </c>
      <c r="BR8" s="111">
        <f>BA8/SUM(N8:INDEX(N8:P8,IF($A$2&lt;3,$A$2,3)))</f>
        <v>2.1469272354671682</v>
      </c>
      <c r="BS8" s="111">
        <f>BB8/SUM(Q8:INDEX(Q8:S8,IF($A$2&lt;7,$A$2-3,3)))</f>
        <v>0.74590770904123671</v>
      </c>
      <c r="BT8" s="111">
        <f t="shared" si="2"/>
        <v>0</v>
      </c>
      <c r="BU8" s="111">
        <f t="shared" si="2"/>
        <v>0</v>
      </c>
      <c r="BV8" s="111">
        <f t="shared" si="13"/>
        <v>1.3823553556222854</v>
      </c>
    </row>
    <row r="9" spans="1:74" outlineLevel="1" x14ac:dyDescent="0.25">
      <c r="A9" t="s">
        <v>1</v>
      </c>
      <c r="B9" s="6">
        <f>'Agency North'!C9+'Agency South'!C9</f>
        <v>914.47900000000004</v>
      </c>
      <c r="C9" s="6">
        <f>'Agency North'!D9+'Agency South'!D9</f>
        <v>1213.105</v>
      </c>
      <c r="D9" s="6">
        <f>'Agency North'!E9+'Agency South'!E9</f>
        <v>1431.7315000000001</v>
      </c>
      <c r="E9" s="6">
        <f>'Agency North'!F9+'Agency South'!F9</f>
        <v>3355.0014999999999</v>
      </c>
      <c r="F9" s="6">
        <f>'Agency North'!G9+'Agency South'!G9</f>
        <v>2541.7690000000002</v>
      </c>
      <c r="G9" s="6">
        <f>'Agency North'!H9+'Agency South'!H9</f>
        <v>5312.2894999999999</v>
      </c>
      <c r="H9" s="6">
        <f>'Agency North'!I9+'Agency South'!I9</f>
        <v>4173.518</v>
      </c>
      <c r="I9" s="6">
        <f>'Agency North'!J9+'Agency South'!J9</f>
        <v>2275.2130000000002</v>
      </c>
      <c r="J9" s="6">
        <f>'Agency North'!K9+'Agency South'!K9</f>
        <v>5555.9755000000005</v>
      </c>
      <c r="K9" s="6">
        <f>'Agency North'!L9+'Agency South'!L9</f>
        <v>4704.2089999999998</v>
      </c>
      <c r="L9" s="6">
        <f>'Agency North'!M9+'Agency South'!M9</f>
        <v>7974.4080000000104</v>
      </c>
      <c r="M9" s="6">
        <f>'Agency North'!N9+'Agency South'!N9</f>
        <v>8764.4260000000104</v>
      </c>
      <c r="N9" s="6">
        <f>'Agency North'!O9+'Agency South'!O9</f>
        <v>1616.8400000000001</v>
      </c>
      <c r="O9" s="6">
        <f>'Agency North'!P9+'Agency South'!P9</f>
        <v>2068.085</v>
      </c>
      <c r="P9" s="6">
        <f>'Agency North'!Q9+'Agency South'!Q9</f>
        <v>5000.5460000000003</v>
      </c>
      <c r="Q9" s="6">
        <f>'Agency North'!R9+'Agency South'!R9</f>
        <v>3447.4809999999998</v>
      </c>
      <c r="R9" s="6">
        <f>'Agency North'!S9+'Agency South'!S9</f>
        <v>4656.9429999999993</v>
      </c>
      <c r="S9" s="6">
        <f>'Agency North'!T9+'Agency South'!T9</f>
        <v>5839.1910000000007</v>
      </c>
      <c r="T9" s="6">
        <f>'Agency North'!U9+'Agency South'!U9</f>
        <v>4157.2150000000001</v>
      </c>
      <c r="U9" s="6">
        <f>'Agency North'!V9+'Agency South'!V9</f>
        <v>3667.2645000000002</v>
      </c>
      <c r="V9" s="6">
        <f>'Agency North'!W9+'Agency South'!W9</f>
        <v>4619.116</v>
      </c>
      <c r="W9" s="6">
        <f>'Agency North'!X9+'Agency South'!X9</f>
        <v>3624.163</v>
      </c>
      <c r="X9" s="6">
        <f>'Agency North'!Y9+'Agency South'!Y9</f>
        <v>6912.0489999999991</v>
      </c>
      <c r="Y9" s="6">
        <f>'Agency North'!Z9+'Agency South'!Z9</f>
        <v>13800.907000000021</v>
      </c>
      <c r="Z9" s="22">
        <f>SUM(N9:INDEX(N9:Y9,$A$2))</f>
        <v>22629.086000000003</v>
      </c>
      <c r="AA9" s="22">
        <f t="shared" si="3"/>
        <v>8685.4710000000014</v>
      </c>
      <c r="AB9" s="22">
        <f t="shared" si="4"/>
        <v>13943.615</v>
      </c>
      <c r="AC9" s="22">
        <f t="shared" si="5"/>
        <v>12443.595499999999</v>
      </c>
      <c r="AD9" s="22">
        <f t="shared" si="6"/>
        <v>24337.119000000021</v>
      </c>
      <c r="AE9" s="22">
        <f>SUM(B9                                                               : INDEX(B9:M9,$A$2))</f>
        <v>14768.375499999998</v>
      </c>
      <c r="AF9" s="22">
        <f t="shared" si="7"/>
        <v>3559.3154999999997</v>
      </c>
      <c r="AG9" s="22">
        <f t="shared" si="8"/>
        <v>11209.060000000001</v>
      </c>
      <c r="AH9" s="22">
        <f t="shared" si="9"/>
        <v>12004.7065</v>
      </c>
      <c r="AI9" s="22">
        <f t="shared" si="10"/>
        <v>21443.04300000002</v>
      </c>
      <c r="AJ9" s="31">
        <f t="shared" si="11"/>
        <v>0.53226642970988958</v>
      </c>
      <c r="AK9" s="31">
        <f t="shared" si="0"/>
        <v>1.4402082366679778</v>
      </c>
      <c r="AL9" s="31">
        <f t="shared" si="0"/>
        <v>0.24395935073949082</v>
      </c>
      <c r="AM9" s="31">
        <f t="shared" si="0"/>
        <v>3.655974429695541E-2</v>
      </c>
      <c r="AN9" s="31">
        <f>AD9/SUM(K9:INDEX(K9:M9,MOD($A$2,3)))-1</f>
        <v>0.13496573224238739</v>
      </c>
      <c r="AO9" s="166">
        <f>'GEN Lion North'!AO9+'GEN Lion South'!AO9</f>
        <v>992.26800000000003</v>
      </c>
      <c r="AP9" s="166">
        <f>'GEN Lion North'!AP9+'GEN Lion South'!AP9</f>
        <v>1700.1190000000001</v>
      </c>
      <c r="AQ9" s="166">
        <f>'GEN Lion North'!AQ9+'GEN Lion South'!AQ9</f>
        <v>3432.09</v>
      </c>
      <c r="AR9" s="165">
        <f>'GEN Lion North'!AR9+'GEN Lion South'!AR9</f>
        <v>4359.2299999999996</v>
      </c>
      <c r="AS9" s="165">
        <f>'GEN Lion North'!AS9+'GEN Lion South'!AS9</f>
        <v>9286.26</v>
      </c>
      <c r="AT9" s="165">
        <f>'GEN Lion North'!AT9+'GEN Lion South'!AT9</f>
        <v>3614</v>
      </c>
      <c r="BA9" s="110">
        <f>SUM(AO9:INDEX(AO9:AQ9,IF($A$2&lt;3,$A$2,3)))</f>
        <v>6124.4770000000008</v>
      </c>
      <c r="BB9" s="110">
        <f>SUM(AR9:INDEX(AR9:AT9,IF(AND($A$2&gt;3,A7&lt;7),$A$2-3,0)))</f>
        <v>17259.489999999998</v>
      </c>
      <c r="BC9" s="110">
        <f>SUM(AU9:INDEX(AU9:AW9,IF(AND($A$2&gt;6,$A$2&lt;10),$A$2-6,0)))</f>
        <v>0</v>
      </c>
      <c r="BD9" s="110">
        <f>SUM(AX9:INDEX(AX9:AZ9,IF($A$2&gt;9,$A$2-9,0)))</f>
        <v>0</v>
      </c>
      <c r="BE9" s="110">
        <f>SUM($AO9:INDEX(AO9:AZ9,$A$2))</f>
        <v>23383.967000000001</v>
      </c>
      <c r="BF9" s="122">
        <f t="shared" si="12"/>
        <v>0.61370822097424604</v>
      </c>
      <c r="BG9" s="111">
        <f t="shared" si="1"/>
        <v>0.82207404434537268</v>
      </c>
      <c r="BH9" s="111">
        <f t="shared" si="1"/>
        <v>0.68634305133879381</v>
      </c>
      <c r="BI9" s="111">
        <f t="shared" si="1"/>
        <v>1.2644681725584563</v>
      </c>
      <c r="BJ9" s="111">
        <f t="shared" si="1"/>
        <v>1.9940677822339681</v>
      </c>
      <c r="BK9" s="111">
        <f t="shared" si="1"/>
        <v>0.61892135400263493</v>
      </c>
      <c r="BL9" s="111">
        <f t="shared" si="1"/>
        <v>0</v>
      </c>
      <c r="BM9" s="111">
        <f t="shared" si="1"/>
        <v>0</v>
      </c>
      <c r="BN9" s="111">
        <f t="shared" si="1"/>
        <v>0</v>
      </c>
      <c r="BO9" s="111">
        <f t="shared" si="1"/>
        <v>0</v>
      </c>
      <c r="BP9" s="111">
        <f t="shared" si="1"/>
        <v>0</v>
      </c>
      <c r="BQ9" s="111">
        <f t="shared" si="1"/>
        <v>0</v>
      </c>
      <c r="BR9" s="111">
        <f>BA9/SUM(N9:INDEX(N9:P9,IF($A$2&lt;3,$A$2,3)))</f>
        <v>0.70514045812829262</v>
      </c>
      <c r="BS9" s="111">
        <f>BB9/SUM(Q9:INDEX(Q9:S9,IF($A$2&lt;7,$A$2-3,3)))</f>
        <v>1.2378059778615516</v>
      </c>
      <c r="BT9" s="111">
        <f t="shared" si="2"/>
        <v>0</v>
      </c>
      <c r="BU9" s="111">
        <f t="shared" si="2"/>
        <v>0</v>
      </c>
      <c r="BV9" s="111">
        <f t="shared" si="13"/>
        <v>1.0333588815739176</v>
      </c>
    </row>
    <row r="10" spans="1:74" outlineLevel="1" x14ac:dyDescent="0.25">
      <c r="A10" t="s">
        <v>2</v>
      </c>
      <c r="B10" s="6">
        <f>'Agency North'!C10+'Agency South'!C10</f>
        <v>370.36799999999999</v>
      </c>
      <c r="C10" s="6">
        <f>'Agency North'!D10+'Agency South'!D10</f>
        <v>383.92399999999998</v>
      </c>
      <c r="D10" s="6">
        <f>'Agency North'!E10+'Agency South'!E10</f>
        <v>652.58399999999995</v>
      </c>
      <c r="E10" s="6">
        <f>'Agency North'!F10+'Agency South'!F10</f>
        <v>435.28000000000003</v>
      </c>
      <c r="F10" s="6">
        <f>'Agency North'!G10+'Agency South'!G10</f>
        <v>488.78949999999998</v>
      </c>
      <c r="G10" s="6">
        <f>'Agency North'!H10+'Agency South'!H10</f>
        <v>1118.5895</v>
      </c>
      <c r="H10" s="6">
        <f>'Agency North'!I10+'Agency South'!I10</f>
        <v>1025.4450000000002</v>
      </c>
      <c r="I10" s="6">
        <f>'Agency North'!J10+'Agency South'!J10</f>
        <v>1095.4749999999999</v>
      </c>
      <c r="J10" s="6">
        <f>'Agency North'!K10+'Agency South'!K10</f>
        <v>5113.8140000000003</v>
      </c>
      <c r="K10" s="6">
        <f>'Agency North'!L10+'Agency South'!L10</f>
        <v>-761.30449999999996</v>
      </c>
      <c r="L10" s="6">
        <f>'Agency North'!M10+'Agency South'!M10</f>
        <v>4491.8275000000003</v>
      </c>
      <c r="M10" s="6">
        <f>'Agency North'!N10+'Agency South'!N10</f>
        <v>6641.0084999999899</v>
      </c>
      <c r="N10" s="6">
        <f>'Agency North'!O10+'Agency South'!O10</f>
        <v>1390.241</v>
      </c>
      <c r="O10" s="6">
        <f>'Agency North'!P10+'Agency South'!P10</f>
        <v>2245.1</v>
      </c>
      <c r="P10" s="6">
        <f>'Agency North'!Q10+'Agency South'!Q10</f>
        <v>3288.703</v>
      </c>
      <c r="Q10" s="6">
        <f>'Agency North'!R10+'Agency South'!R10</f>
        <v>1626.6079999999999</v>
      </c>
      <c r="R10" s="6">
        <f>'Agency North'!S10+'Agency South'!S10</f>
        <v>2680.299</v>
      </c>
      <c r="S10" s="6">
        <f>'Agency North'!T10+'Agency South'!T10</f>
        <v>4180.3064999999997</v>
      </c>
      <c r="T10" s="6">
        <f>'Agency North'!U10+'Agency South'!U10</f>
        <v>2403.6120000000001</v>
      </c>
      <c r="U10" s="6">
        <f>'Agency North'!V10+'Agency South'!V10</f>
        <v>3551.4490000000005</v>
      </c>
      <c r="V10" s="6">
        <f>'Agency North'!W10+'Agency South'!W10</f>
        <v>4639.3344999999999</v>
      </c>
      <c r="W10" s="6">
        <f>'Agency North'!X10+'Agency South'!X10</f>
        <v>4941.2674999999999</v>
      </c>
      <c r="X10" s="6">
        <f>'Agency North'!Y10+'Agency South'!Y10</f>
        <v>4847.0514999999996</v>
      </c>
      <c r="Y10" s="6">
        <f>'Agency North'!Z10+'Agency South'!Z10</f>
        <v>12830.06100000002</v>
      </c>
      <c r="Z10" s="22">
        <f>SUM(N10:INDEX(N10:Y10,$A$2))</f>
        <v>15411.2575</v>
      </c>
      <c r="AA10" s="22">
        <f t="shared" si="3"/>
        <v>6924.0439999999999</v>
      </c>
      <c r="AB10" s="22">
        <f t="shared" si="4"/>
        <v>8487.2134999999998</v>
      </c>
      <c r="AC10" s="22">
        <f t="shared" si="5"/>
        <v>10594.395500000001</v>
      </c>
      <c r="AD10" s="22">
        <f t="shared" si="6"/>
        <v>22618.380000000019</v>
      </c>
      <c r="AE10" s="22">
        <f>SUM(B10                                                               : INDEX(B10:M10,$A$2))</f>
        <v>3449.5349999999999</v>
      </c>
      <c r="AF10" s="22">
        <f t="shared" si="7"/>
        <v>1406.8759999999997</v>
      </c>
      <c r="AG10" s="22">
        <f t="shared" si="8"/>
        <v>2042.6590000000001</v>
      </c>
      <c r="AH10" s="22">
        <f t="shared" si="9"/>
        <v>7234.7340000000004</v>
      </c>
      <c r="AI10" s="22">
        <f t="shared" si="10"/>
        <v>10371.53149999999</v>
      </c>
      <c r="AJ10" s="31">
        <f t="shared" si="11"/>
        <v>3.4676333186936787</v>
      </c>
      <c r="AK10" s="31">
        <f t="shared" si="0"/>
        <v>3.9215737563225197</v>
      </c>
      <c r="AL10" s="31">
        <f t="shared" si="0"/>
        <v>3.1549830392640175</v>
      </c>
      <c r="AM10" s="31">
        <f t="shared" si="0"/>
        <v>0.46437940911165487</v>
      </c>
      <c r="AN10" s="31">
        <f>AD10/SUM(K10:INDEX(K10:M10,MOD($A$2,3)))-1</f>
        <v>1.1808138942643178</v>
      </c>
      <c r="AO10" s="166">
        <f>'GEN Lion North'!AO10+'GEN Lion South'!AO10</f>
        <v>2906.8535000000002</v>
      </c>
      <c r="AP10" s="166">
        <f>'GEN Lion North'!AP10+'GEN Lion South'!AP10</f>
        <v>2951.9944999999998</v>
      </c>
      <c r="AQ10" s="166">
        <f>'GEN Lion North'!AQ10+'GEN Lion South'!AQ10</f>
        <v>4007.6600000000003</v>
      </c>
      <c r="AR10" s="165">
        <f>'GEN Lion North'!AR10+'GEN Lion South'!AR10</f>
        <v>4493.7199999999993</v>
      </c>
      <c r="AS10" s="165">
        <f>'GEN Lion North'!AS10+'GEN Lion South'!AS10</f>
        <v>4531.3099999999995</v>
      </c>
      <c r="AT10" s="165">
        <f>'GEN Lion North'!AT10+'GEN Lion South'!AT10</f>
        <v>4248.12</v>
      </c>
      <c r="BA10" s="110">
        <f>SUM(AO10:INDEX(AO10:AQ10,IF($A$2&lt;3,$A$2,3)))</f>
        <v>9866.5079999999998</v>
      </c>
      <c r="BB10" s="110">
        <f>SUM(AR10:INDEX(AR10:AT10,IF(AND($A$2&gt;3,A8&lt;7),$A$2-3,0)))</f>
        <v>13273.149999999998</v>
      </c>
      <c r="BC10" s="110">
        <f>SUM(AU10:INDEX(AU10:AW10,IF(AND($A$2&gt;6,$A$2&lt;10),$A$2-6,0)))</f>
        <v>0</v>
      </c>
      <c r="BD10" s="110">
        <f>SUM(AX10:INDEX(AX10:AZ10,IF($A$2&gt;9,$A$2-9,0)))</f>
        <v>0</v>
      </c>
      <c r="BE10" s="110">
        <f>SUM($AO10:INDEX(AO10:AZ10,$A$2))</f>
        <v>23139.657999999999</v>
      </c>
      <c r="BF10" s="122">
        <f t="shared" si="12"/>
        <v>2.0908989880171855</v>
      </c>
      <c r="BG10" s="111">
        <f t="shared" si="1"/>
        <v>1.314861030689056</v>
      </c>
      <c r="BH10" s="111">
        <f t="shared" si="1"/>
        <v>1.2186141466711955</v>
      </c>
      <c r="BI10" s="111">
        <f t="shared" si="1"/>
        <v>2.7626324228086911</v>
      </c>
      <c r="BJ10" s="111">
        <f t="shared" si="1"/>
        <v>1.6905986981303203</v>
      </c>
      <c r="BK10" s="111">
        <f t="shared" si="1"/>
        <v>1.0162221358649182</v>
      </c>
      <c r="BL10" s="111">
        <f t="shared" si="1"/>
        <v>0</v>
      </c>
      <c r="BM10" s="111">
        <f t="shared" si="1"/>
        <v>0</v>
      </c>
      <c r="BN10" s="111">
        <f t="shared" si="1"/>
        <v>0</v>
      </c>
      <c r="BO10" s="111">
        <f t="shared" si="1"/>
        <v>0</v>
      </c>
      <c r="BP10" s="111">
        <f t="shared" si="1"/>
        <v>0</v>
      </c>
      <c r="BQ10" s="111">
        <f t="shared" si="1"/>
        <v>0</v>
      </c>
      <c r="BR10" s="111">
        <f>BA10/SUM(N10:INDEX(N10:P10,IF($A$2&lt;3,$A$2,3)))</f>
        <v>1.4249632151384364</v>
      </c>
      <c r="BS10" s="111">
        <f>BB10/SUM(Q10:INDEX(Q10:S10,IF($A$2&lt;7,$A$2-3,3)))</f>
        <v>1.5638996238282445</v>
      </c>
      <c r="BT10" s="111">
        <f t="shared" si="2"/>
        <v>0</v>
      </c>
      <c r="BU10" s="111">
        <f t="shared" si="2"/>
        <v>0</v>
      </c>
      <c r="BV10" s="111">
        <f t="shared" si="13"/>
        <v>1.5014776049261391</v>
      </c>
    </row>
    <row r="11" spans="1:74" outlineLevel="1" x14ac:dyDescent="0.25">
      <c r="A11" s="135" t="s">
        <v>136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31"/>
      <c r="AK11" s="31"/>
      <c r="AL11" s="31"/>
      <c r="AM11" s="31"/>
      <c r="AN11" s="31"/>
      <c r="AO11" s="166"/>
      <c r="AP11" s="166">
        <f>'GEN Lion North'!AP11+'GEN Lion South'!AP11</f>
        <v>1616.0350000000001</v>
      </c>
      <c r="AQ11" s="166">
        <f>'GEN Lion North'!AQ11+'GEN Lion South'!AQ11</f>
        <v>1409.23</v>
      </c>
      <c r="AR11" s="165">
        <f>'GEN Lion North'!AR11+'GEN Lion South'!AR11</f>
        <v>3009.74</v>
      </c>
      <c r="AS11" s="165">
        <f>'GEN Lion North'!AS11+'GEN Lion South'!AS11</f>
        <v>1377.6</v>
      </c>
      <c r="AT11" s="165">
        <f>'GEN Lion North'!AT11+'GEN Lion South'!AT11</f>
        <v>909.17</v>
      </c>
      <c r="BA11" s="110">
        <f>SUM(AO11:INDEX(AO11:AQ11,IF($A$2&lt;3,$A$2,3)))</f>
        <v>3025.2650000000003</v>
      </c>
      <c r="BB11" s="110">
        <f>SUM(AR11:INDEX(AR11:AT11,IF(AND($A$2&gt;3,A9&lt;7),$A$2-3,0)))</f>
        <v>5296.51</v>
      </c>
      <c r="BC11" s="110"/>
      <c r="BD11" s="110"/>
      <c r="BE11" s="110">
        <f>SUM($AO11:INDEX(AO11:AZ11,$A$2))</f>
        <v>8321.7749999999996</v>
      </c>
      <c r="BF11" s="122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</row>
    <row r="12" spans="1:74" s="17" customFormat="1" x14ac:dyDescent="0.25">
      <c r="A12" s="1" t="s">
        <v>3</v>
      </c>
      <c r="B12" s="7">
        <f>SUM(B4:B10)</f>
        <v>10417.638999999999</v>
      </c>
      <c r="C12" s="7">
        <f t="shared" ref="C12:J12" si="14">SUM(C4:C10)</f>
        <v>9049.0069999999978</v>
      </c>
      <c r="D12" s="7">
        <f t="shared" si="14"/>
        <v>19003.816999999999</v>
      </c>
      <c r="E12" s="7">
        <f t="shared" si="14"/>
        <v>23838.465999999997</v>
      </c>
      <c r="F12" s="7">
        <f t="shared" si="14"/>
        <v>18586.255000000001</v>
      </c>
      <c r="G12" s="7">
        <f t="shared" si="14"/>
        <v>27305.806999999993</v>
      </c>
      <c r="H12" s="7">
        <f t="shared" si="14"/>
        <v>29199.373999999996</v>
      </c>
      <c r="I12" s="7">
        <f t="shared" si="14"/>
        <v>16805.392</v>
      </c>
      <c r="J12" s="7">
        <f t="shared" si="14"/>
        <v>38876.936999999991</v>
      </c>
      <c r="K12" s="7">
        <f>SUM(K4:K10)</f>
        <v>25749.087999999992</v>
      </c>
      <c r="L12" s="7">
        <f t="shared" ref="L12:AD12" si="15">SUM(L4:L10)</f>
        <v>42738.083000000042</v>
      </c>
      <c r="M12" s="7">
        <f t="shared" si="15"/>
        <v>58359.96899999999</v>
      </c>
      <c r="N12" s="7">
        <f t="shared" si="15"/>
        <v>12838.284999999998</v>
      </c>
      <c r="O12" s="7">
        <f t="shared" si="15"/>
        <v>13773.312999999971</v>
      </c>
      <c r="P12" s="7">
        <f t="shared" si="15"/>
        <v>34185.045999999995</v>
      </c>
      <c r="Q12" s="7">
        <f t="shared" si="15"/>
        <v>30847.053000000011</v>
      </c>
      <c r="R12" s="7">
        <f t="shared" si="15"/>
        <v>28153.600999999995</v>
      </c>
      <c r="S12" s="7">
        <f t="shared" si="15"/>
        <v>42170.820000000072</v>
      </c>
      <c r="T12" s="34">
        <f t="shared" si="15"/>
        <v>30013.258000000013</v>
      </c>
      <c r="U12" s="7">
        <f t="shared" si="15"/>
        <v>31855.821000000029</v>
      </c>
      <c r="V12" s="7">
        <f t="shared" si="15"/>
        <v>49057.181000000062</v>
      </c>
      <c r="W12" s="7">
        <f t="shared" si="15"/>
        <v>40118.116000000016</v>
      </c>
      <c r="X12" s="7">
        <f t="shared" si="15"/>
        <v>51027.211000000083</v>
      </c>
      <c r="Y12" s="7">
        <f t="shared" si="15"/>
        <v>96296.744000000326</v>
      </c>
      <c r="Z12" s="7">
        <f t="shared" si="15"/>
        <v>161968.11800000005</v>
      </c>
      <c r="AA12" s="7">
        <f t="shared" si="15"/>
        <v>60796.643999999964</v>
      </c>
      <c r="AB12" s="7">
        <f t="shared" si="15"/>
        <v>101171.47400000009</v>
      </c>
      <c r="AC12" s="7">
        <f t="shared" si="15"/>
        <v>110926.2600000001</v>
      </c>
      <c r="AD12" s="7">
        <f t="shared" si="15"/>
        <v>187442.0710000004</v>
      </c>
      <c r="AE12" s="7">
        <f>SUM(AE4:AE10)</f>
        <v>108200.99099999998</v>
      </c>
      <c r="AF12" s="7">
        <f t="shared" ref="AF12:AI12" si="16">SUM(AF4:AF10)</f>
        <v>38470.462999999996</v>
      </c>
      <c r="AG12" s="7">
        <f t="shared" si="16"/>
        <v>69730.527999999991</v>
      </c>
      <c r="AH12" s="7">
        <f t="shared" si="16"/>
        <v>84881.70299999998</v>
      </c>
      <c r="AI12" s="7">
        <f t="shared" si="16"/>
        <v>126847.14000000001</v>
      </c>
      <c r="AJ12" s="32">
        <f>(Z12+Z13*0.1)/(AE12+AE13*0.1)-1</f>
        <v>0.49200026810802777</v>
      </c>
      <c r="AK12" s="32">
        <f t="shared" si="0"/>
        <v>0.58034604366471942</v>
      </c>
      <c r="AL12" s="32">
        <f t="shared" si="0"/>
        <v>0.45089212575588267</v>
      </c>
      <c r="AM12" s="31">
        <f t="shared" si="0"/>
        <v>0.30683358226212931</v>
      </c>
      <c r="AN12" s="31">
        <f>AD12/SUM(K12:INDEX(K12:M12,MOD($A$2,3)))-1</f>
        <v>0.47770041169237554</v>
      </c>
      <c r="AO12" s="119">
        <f t="shared" ref="AO12" si="17">SUM(AO4:AO10)</f>
        <v>25630.201000000001</v>
      </c>
      <c r="AP12" s="119">
        <f>SUM(AP4:AP11)</f>
        <v>40963.500000000036</v>
      </c>
      <c r="AQ12" s="119">
        <f>SUM(AQ4:AQ11)</f>
        <v>57343.9</v>
      </c>
      <c r="AR12" s="119">
        <f>SUM(AR4:AR11)</f>
        <v>51205.24</v>
      </c>
      <c r="AS12" s="119">
        <f>SUM(AS4:AS11)</f>
        <v>53142.409999999996</v>
      </c>
      <c r="AT12" s="119">
        <f>SUM(AT4:AT11)</f>
        <v>58123.470000000008</v>
      </c>
      <c r="AU12" s="37"/>
      <c r="AV12" s="37"/>
      <c r="AW12" s="37"/>
      <c r="AX12" s="37"/>
      <c r="AY12" s="37"/>
      <c r="AZ12" s="37"/>
      <c r="BA12" s="116">
        <f>SUM(AO12:INDEX(AO12:AQ12,IF($A$2&lt;3,$A$2,3)))</f>
        <v>123937.60100000002</v>
      </c>
      <c r="BB12" s="116">
        <f>SUM(AR12:INDEX(AR12:AT12,IF(AND($A$2&gt;3,A9&lt;7),$A$2-3,0)))</f>
        <v>162471.12</v>
      </c>
      <c r="BC12" s="116">
        <f>SUM(AU12:INDEX(AU12:AW12,IF(AND($A$2&gt;6,$A$2&lt;10),$A$2-6,0)))</f>
        <v>0</v>
      </c>
      <c r="BD12" s="116">
        <f>SUM(AX12:INDEX(AX12:AZ12,IF($A$2&gt;9,$A$2-9,0)))</f>
        <v>0</v>
      </c>
      <c r="BE12" s="116">
        <f>SUM($AO12:INDEX(AO12:AZ12,$A$2))</f>
        <v>286408.72100000002</v>
      </c>
      <c r="BF12" s="123">
        <f t="shared" si="12"/>
        <v>1.9963882247512035</v>
      </c>
      <c r="BG12" s="118">
        <f t="shared" si="1"/>
        <v>2.9741210411757959</v>
      </c>
      <c r="BH12" s="118">
        <f t="shared" si="1"/>
        <v>1.6774556921760471</v>
      </c>
      <c r="BI12" s="118">
        <f t="shared" si="1"/>
        <v>1.659971861817723</v>
      </c>
      <c r="BJ12" s="118">
        <f t="shared" si="1"/>
        <v>1.8875883763501515</v>
      </c>
      <c r="BK12" s="118">
        <f t="shared" si="1"/>
        <v>1.378286454946807</v>
      </c>
      <c r="BL12" s="118">
        <f t="shared" si="1"/>
        <v>0</v>
      </c>
      <c r="BM12" s="118">
        <f t="shared" si="1"/>
        <v>0</v>
      </c>
      <c r="BN12" s="118">
        <f t="shared" si="1"/>
        <v>0</v>
      </c>
      <c r="BO12" s="118">
        <f t="shared" si="1"/>
        <v>0</v>
      </c>
      <c r="BP12" s="118">
        <f t="shared" si="1"/>
        <v>0</v>
      </c>
      <c r="BQ12" s="118">
        <f t="shared" si="1"/>
        <v>0</v>
      </c>
      <c r="BR12" s="118">
        <f>BA12/SUM(N12:INDEX(N12:P12,IF($A$2&lt;3,$A$2,3)))</f>
        <v>2.0385599080107135</v>
      </c>
      <c r="BS12" s="111">
        <f>BB12/SUM(Q12:INDEX(Q12:S12,IF($A$2&lt;7,$A$2-3,3)))</f>
        <v>1.6058985164138251</v>
      </c>
      <c r="BT12" s="118">
        <f t="shared" si="2"/>
        <v>0</v>
      </c>
      <c r="BU12" s="118">
        <f t="shared" si="2"/>
        <v>0</v>
      </c>
      <c r="BV12" s="118">
        <f t="shared" si="13"/>
        <v>1.7683030743124393</v>
      </c>
    </row>
    <row r="13" spans="1:74" x14ac:dyDescent="0.25">
      <c r="A13" s="68" t="s">
        <v>63</v>
      </c>
      <c r="B13" s="69">
        <f>'Agency North'!C13+'Agency South'!C13</f>
        <v>0</v>
      </c>
      <c r="C13" s="69">
        <f>'Agency North'!D13+'Agency South'!D13</f>
        <v>0</v>
      </c>
      <c r="D13" s="69">
        <f>'Agency North'!E13+'Agency South'!E13</f>
        <v>892.67700000000013</v>
      </c>
      <c r="E13" s="69">
        <f>'Agency North'!F13+'Agency South'!F13</f>
        <v>1006.6420000000001</v>
      </c>
      <c r="F13" s="69">
        <f>'Agency North'!G13+'Agency South'!G13</f>
        <v>212.9</v>
      </c>
      <c r="G13" s="69">
        <f>'Agency North'!H13+'Agency South'!H13</f>
        <v>18522.962</v>
      </c>
      <c r="H13" s="69">
        <f>'Agency North'!I13+'Agency South'!I13</f>
        <v>5557.143</v>
      </c>
      <c r="I13" s="69">
        <f>'Agency North'!J13+'Agency South'!J13</f>
        <v>6146.3476000000001</v>
      </c>
      <c r="J13" s="69">
        <f>'Agency North'!K13+'Agency South'!K13</f>
        <v>10945.637999999999</v>
      </c>
      <c r="K13" s="69">
        <f>'Agency North'!L13+'Agency South'!L13</f>
        <v>4640.6184000000003</v>
      </c>
      <c r="L13" s="69">
        <f>'Agency North'!M13+'Agency South'!M13</f>
        <v>3677.877</v>
      </c>
      <c r="M13" s="69">
        <f>'Agency North'!N13+'Agency South'!N13</f>
        <v>4544.2690000000002</v>
      </c>
      <c r="N13" s="69">
        <f>'Agency North'!O13+'Agency South'!O13</f>
        <v>5839.7939999999999</v>
      </c>
      <c r="O13" s="69">
        <f>'Agency North'!P13+'Agency South'!P13</f>
        <v>2104.6480000000001</v>
      </c>
      <c r="P13" s="69">
        <f>'Agency North'!Q13+'Agency South'!Q13</f>
        <v>1784.8430000000001</v>
      </c>
      <c r="Q13" s="69">
        <f>'Agency North'!R13+'Agency South'!R13</f>
        <v>1826.8620000000001</v>
      </c>
      <c r="R13" s="69">
        <f>'Agency North'!S13+'Agency South'!S13</f>
        <v>9448.509</v>
      </c>
      <c r="S13" s="69">
        <f>'Agency North'!T13+'Agency South'!T13</f>
        <v>4460.9354000000003</v>
      </c>
      <c r="T13" s="69">
        <f>'Agency North'!U13+'Agency South'!U13</f>
        <v>6359.2707</v>
      </c>
      <c r="U13" s="69">
        <f>'Agency North'!V13+'Agency South'!V13</f>
        <v>5053.2380000000003</v>
      </c>
      <c r="V13" s="69">
        <f>'Agency North'!W13+'Agency South'!W13</f>
        <v>5068.1279999999997</v>
      </c>
      <c r="W13" s="69">
        <f>'Agency North'!X13+'Agency South'!X13</f>
        <v>8016.0464999999995</v>
      </c>
      <c r="X13" s="69">
        <f>'Agency North'!Y13+'Agency South'!Y13</f>
        <v>18397.211599999999</v>
      </c>
      <c r="Y13" s="69">
        <f>'Agency North'!Z13+'Agency South'!Z13</f>
        <v>7254.5613999999996</v>
      </c>
      <c r="Z13" s="22">
        <f>SUM(N13:INDEX(N13:Y13,$A$2))</f>
        <v>25465.591400000005</v>
      </c>
      <c r="AA13" s="22">
        <f t="shared" ref="AA13" si="18">SUM(N13:P13)</f>
        <v>9729.2849999999999</v>
      </c>
      <c r="AB13" s="22">
        <f t="shared" ref="AB13" si="19">SUM(Q13:S13)</f>
        <v>15736.306399999999</v>
      </c>
      <c r="AC13" s="22">
        <f t="shared" ref="AC13" si="20">SUM(T13:V13)</f>
        <v>16480.636699999999</v>
      </c>
      <c r="AD13" s="22">
        <f t="shared" ref="AD13" si="21">SUM(W13:Y13)</f>
        <v>33667.819499999998</v>
      </c>
      <c r="AE13" s="22">
        <f>SUM(B13                                                               : INDEX(B13:M13,$A$2))</f>
        <v>20635.181</v>
      </c>
      <c r="AF13" s="22">
        <f t="shared" ref="AF13" si="22">SUM(B13:D13)</f>
        <v>892.67700000000013</v>
      </c>
      <c r="AG13" s="22">
        <f t="shared" ref="AG13" si="23">SUM(E13:G13)</f>
        <v>19742.504000000001</v>
      </c>
      <c r="AH13" s="22">
        <f>SUM(H13:INDEX(H13:J13,MOD($A$2,3)))</f>
        <v>22649.1286</v>
      </c>
      <c r="AI13" s="22">
        <f t="shared" ref="AI13" si="24">SUM(K13:M13)</f>
        <v>12862.7644</v>
      </c>
      <c r="AJ13" s="31">
        <f t="shared" ref="AJ13:AJ14" si="25">Z13/AE13-1</f>
        <v>0.23408616575740249</v>
      </c>
      <c r="AK13" s="31">
        <f t="shared" si="0"/>
        <v>9.8989981818731732</v>
      </c>
      <c r="AL13" s="31">
        <f t="shared" si="0"/>
        <v>-0.20292246616741227</v>
      </c>
      <c r="AM13" s="31">
        <f t="shared" si="0"/>
        <v>-0.27235007619675045</v>
      </c>
      <c r="AN13" s="31">
        <f>AD13/SUM(K13:INDEX(K13:M13,MOD($A$2,3)))-1</f>
        <v>1.617463746751048</v>
      </c>
      <c r="AO13" s="69">
        <f>'GEN Lion North'!AO13+'GEN Lion South'!AO13</f>
        <v>10576.017400000001</v>
      </c>
      <c r="AP13" s="69">
        <f>'GEN Lion North'!AP13+'GEN Lion South'!AP13</f>
        <v>7495.1930000000002</v>
      </c>
      <c r="AQ13" s="69">
        <f>'GEN Lion North'!AQ13+'GEN Lion South'!AQ13</f>
        <v>11609.67</v>
      </c>
      <c r="AR13" s="69">
        <f>'GEN Lion North'!AR13+'GEN Lion South'!AR13</f>
        <v>2523.703</v>
      </c>
      <c r="AS13" s="69">
        <f>'GEN Lion North'!AS13+'GEN Lion South'!AS13</f>
        <v>12704.179999999998</v>
      </c>
      <c r="AT13" s="69">
        <f>'GEN Lion North'!AT13+'GEN Lion South'!AT13</f>
        <v>13230.939999999999</v>
      </c>
      <c r="BA13" s="110">
        <f>SUM(AO13:INDEX(AO13:AQ13,IF($A$2&lt;3,$A$2,3)))</f>
        <v>29680.880400000002</v>
      </c>
      <c r="BB13" s="110">
        <f>SUM(AR13:INDEX(AR13:AT13,IF(AND($A$2&gt;3,A10&lt;7),$A$2-3,0)))</f>
        <v>28458.822999999997</v>
      </c>
      <c r="BC13" s="110">
        <f>SUM(AU13:INDEX(AU13:AW13,IF(AND($A$2&gt;6,$A$2&lt;10),$A$2-6,0)))</f>
        <v>0</v>
      </c>
      <c r="BD13" s="110">
        <f>SUM(AX13:INDEX(AX13:AZ13,IF($A$2&gt;9,$A$2-9,0)))</f>
        <v>0</v>
      </c>
      <c r="BE13" s="110">
        <f>SUM($AO13:INDEX(AO13:AZ13,$A$2))</f>
        <v>58139.703399999999</v>
      </c>
      <c r="BF13" s="122">
        <f t="shared" si="12"/>
        <v>1.8110257656348838</v>
      </c>
      <c r="BG13" s="111">
        <f t="shared" si="1"/>
        <v>3.5612572743755724</v>
      </c>
      <c r="BH13" s="111">
        <f t="shared" si="1"/>
        <v>6.5045889190253705</v>
      </c>
      <c r="BI13" s="111">
        <f t="shared" si="1"/>
        <v>1.381441510086695</v>
      </c>
      <c r="BJ13" s="111">
        <f t="shared" si="1"/>
        <v>1.3445698151951804</v>
      </c>
      <c r="BK13" s="111">
        <f t="shared" si="1"/>
        <v>2.9659564225027779</v>
      </c>
      <c r="BL13" s="111">
        <f t="shared" si="1"/>
        <v>0</v>
      </c>
      <c r="BM13" s="111">
        <f t="shared" si="1"/>
        <v>0</v>
      </c>
      <c r="BN13" s="111">
        <f t="shared" si="1"/>
        <v>0</v>
      </c>
      <c r="BO13" s="111">
        <f t="shared" si="1"/>
        <v>0</v>
      </c>
      <c r="BP13" s="111">
        <f t="shared" si="1"/>
        <v>0</v>
      </c>
      <c r="BQ13" s="111">
        <f t="shared" si="1"/>
        <v>0</v>
      </c>
      <c r="BR13" s="111">
        <f>BA13/SUM(N13:INDEX(N13:P13,IF($A$2&lt;3,$A$2,3)))</f>
        <v>3.0506743712410525</v>
      </c>
      <c r="BS13" s="111">
        <f>BB13/SUM(Q13:INDEX(Q13:S13,IF($A$2&lt;7,$A$2-3,3)))</f>
        <v>1.808481754015669</v>
      </c>
      <c r="BT13" s="111">
        <f t="shared" si="2"/>
        <v>0</v>
      </c>
      <c r="BU13" s="111">
        <f t="shared" si="2"/>
        <v>0</v>
      </c>
      <c r="BV13" s="111">
        <f t="shared" si="13"/>
        <v>2.283069043509431</v>
      </c>
    </row>
    <row r="14" spans="1:74" x14ac:dyDescent="0.25">
      <c r="B14" s="6">
        <f t="shared" ref="B14:I14" si="26">B12+B13*0.1</f>
        <v>10417.638999999999</v>
      </c>
      <c r="C14" s="6">
        <f t="shared" si="26"/>
        <v>9049.0069999999978</v>
      </c>
      <c r="D14" s="6">
        <f t="shared" si="26"/>
        <v>19093.084699999999</v>
      </c>
      <c r="E14" s="6">
        <f t="shared" si="26"/>
        <v>23939.130199999996</v>
      </c>
      <c r="F14" s="6">
        <f t="shared" si="26"/>
        <v>18607.545000000002</v>
      </c>
      <c r="G14" s="6">
        <f t="shared" si="26"/>
        <v>29158.103199999994</v>
      </c>
      <c r="H14" s="6">
        <f t="shared" si="26"/>
        <v>29755.088299999996</v>
      </c>
      <c r="I14" s="6">
        <f t="shared" si="26"/>
        <v>17420.026760000001</v>
      </c>
      <c r="J14" s="6">
        <f>J12+J13*0.1</f>
        <v>39971.500799999994</v>
      </c>
      <c r="K14" s="6">
        <f>K12+K13*0.1</f>
        <v>26213.149839999991</v>
      </c>
      <c r="L14" s="6">
        <f t="shared" ref="L14:U14" si="27">L12+L13*0.1</f>
        <v>43105.870700000043</v>
      </c>
      <c r="M14" s="6">
        <f t="shared" si="27"/>
        <v>58814.395899999989</v>
      </c>
      <c r="N14" s="6">
        <f t="shared" si="27"/>
        <v>13422.264399999998</v>
      </c>
      <c r="O14" s="6">
        <f t="shared" si="27"/>
        <v>13983.777799999971</v>
      </c>
      <c r="P14" s="6">
        <f t="shared" si="27"/>
        <v>34363.530299999991</v>
      </c>
      <c r="Q14" s="6">
        <f t="shared" si="27"/>
        <v>31029.739200000011</v>
      </c>
      <c r="R14" s="6">
        <f t="shared" si="27"/>
        <v>29098.451899999996</v>
      </c>
      <c r="S14" s="6">
        <f t="shared" si="27"/>
        <v>42616.913540000074</v>
      </c>
      <c r="T14" s="6">
        <f t="shared" si="27"/>
        <v>30649.185070000014</v>
      </c>
      <c r="U14" s="6">
        <f t="shared" si="27"/>
        <v>32361.144800000027</v>
      </c>
      <c r="V14" s="6">
        <f>V12+V13*0.1</f>
        <v>49563.993800000062</v>
      </c>
      <c r="W14" s="6">
        <f>W12+W13*0.1</f>
        <v>40919.720650000017</v>
      </c>
      <c r="X14" s="6">
        <f>X12+X13*0.1</f>
        <v>52866.932160000084</v>
      </c>
      <c r="Y14" s="6">
        <f>Y12+Y13*0.1</f>
        <v>97022.200140000321</v>
      </c>
      <c r="Z14" s="6">
        <f t="shared" ref="Z14:AB14" si="28">Z12+Z13*0.1</f>
        <v>164514.67714000004</v>
      </c>
      <c r="AA14" s="6">
        <f t="shared" si="28"/>
        <v>61769.572499999966</v>
      </c>
      <c r="AB14" s="6">
        <f t="shared" si="28"/>
        <v>102745.10464000009</v>
      </c>
      <c r="AC14" s="6">
        <f>AC12+AC13*0.1</f>
        <v>112574.3236700001</v>
      </c>
      <c r="AD14" s="6">
        <f>AD12+AD13*0.1</f>
        <v>190808.85295000041</v>
      </c>
      <c r="AE14" s="6">
        <f>AE12+AE13*0.1</f>
        <v>110264.50909999998</v>
      </c>
      <c r="AF14" s="6">
        <f t="shared" ref="AF14:AI14" si="29">AF12+AF13*0.1</f>
        <v>38559.730699999993</v>
      </c>
      <c r="AG14" s="6">
        <f t="shared" si="29"/>
        <v>71704.778399999996</v>
      </c>
      <c r="AH14" s="6">
        <f t="shared" si="29"/>
        <v>87146.615859999976</v>
      </c>
      <c r="AI14" s="6">
        <f t="shared" si="29"/>
        <v>128133.41644000002</v>
      </c>
      <c r="AJ14" s="31">
        <f t="shared" si="25"/>
        <v>0.49200026810802777</v>
      </c>
      <c r="AO14" s="6">
        <f>AO12+AO13*0.1</f>
        <v>26687.802739999999</v>
      </c>
      <c r="AP14" s="6">
        <f>AP12+AP13*0.1</f>
        <v>41713.019300000036</v>
      </c>
      <c r="AQ14" s="6">
        <f>AQ12+AQ13*0.1</f>
        <v>58504.866999999998</v>
      </c>
      <c r="AR14" s="69">
        <f>'GEN Lion North'!AR14+'GEN Lion South'!AR14</f>
        <v>51457.6103</v>
      </c>
      <c r="AS14" s="69">
        <f>'GEN Lion North'!AS14+'GEN Lion South'!AS14</f>
        <v>54412.828000000001</v>
      </c>
      <c r="AT14" s="69">
        <f>'GEN Lion North'!AT14+'GEN Lion South'!AT14</f>
        <v>59446.563999999998</v>
      </c>
      <c r="BA14" s="110">
        <f>SUM(AO14:INDEX(AO14:AQ14,IF($A$2&lt;3,$A$2,3)))</f>
        <v>126905.68904000003</v>
      </c>
      <c r="BB14" s="110">
        <f>SUM(AR14:INDEX(AR14:AT14,IF(AND($A$2&gt;3,A12&lt;7),$A$2-3,0)))</f>
        <v>165317.00229999999</v>
      </c>
      <c r="BC14" s="110">
        <f>SUM(AU14:INDEX(AU14:AW14,IF(AND($A$2&gt;6,$A$2&lt;10),$A$2-6,0)))</f>
        <v>0</v>
      </c>
      <c r="BD14" s="110">
        <f>SUM(AX14:INDEX(AX14:AZ14,IF($A$2&gt;9,$A$2-9,0)))</f>
        <v>0</v>
      </c>
      <c r="BE14" s="110">
        <f>SUM($AO14:INDEX(AO14:AZ14,$A$2))</f>
        <v>292222.69134000002</v>
      </c>
      <c r="BF14" s="122">
        <f t="shared" si="12"/>
        <v>1.9883234262618164</v>
      </c>
      <c r="BG14" s="111">
        <f t="shared" si="1"/>
        <v>2.9829578170213864</v>
      </c>
      <c r="BH14" s="111">
        <f t="shared" si="1"/>
        <v>1.7025278395217738</v>
      </c>
      <c r="BI14" s="111">
        <f t="shared" si="1"/>
        <v>1.6583320268447497</v>
      </c>
      <c r="BJ14" s="111">
        <f t="shared" si="1"/>
        <v>1.8699561126824074</v>
      </c>
      <c r="BK14" s="111">
        <f t="shared" si="1"/>
        <v>1.3949054274942665</v>
      </c>
      <c r="BL14" s="111">
        <f t="shared" si="1"/>
        <v>0</v>
      </c>
      <c r="BM14" s="111">
        <f t="shared" si="1"/>
        <v>0</v>
      </c>
      <c r="BN14" s="111">
        <f t="shared" si="1"/>
        <v>0</v>
      </c>
      <c r="BO14" s="111">
        <f t="shared" si="1"/>
        <v>0</v>
      </c>
      <c r="BP14" s="111">
        <f t="shared" si="1"/>
        <v>0</v>
      </c>
      <c r="BQ14" s="111">
        <f t="shared" si="1"/>
        <v>0</v>
      </c>
      <c r="BR14" s="111">
        <f>BA14/SUM(N14:INDEX(N14:P14,IF($A$2&lt;3,$A$2,3)))</f>
        <v>2.0545016567825543</v>
      </c>
      <c r="BS14" s="111">
        <f>BB14/SUM(Q14:INDEX(Q14:S14,IF($A$2&lt;7,$A$2-3,3)))</f>
        <v>1.6090012548942385</v>
      </c>
      <c r="BT14" s="111"/>
      <c r="BU14" s="111"/>
      <c r="BV14" s="111">
        <f>BE14/Z14</f>
        <v>1.7762712508095675</v>
      </c>
    </row>
    <row r="15" spans="1:74" s="17" customFormat="1" x14ac:dyDescent="0.25">
      <c r="A15" s="2" t="s">
        <v>9</v>
      </c>
      <c r="B15" s="3">
        <f t="shared" ref="B15:Y15" si="30">B3</f>
        <v>42005</v>
      </c>
      <c r="C15" s="3">
        <f t="shared" si="30"/>
        <v>42036</v>
      </c>
      <c r="D15" s="3">
        <f t="shared" si="30"/>
        <v>42064</v>
      </c>
      <c r="E15" s="3">
        <f t="shared" si="30"/>
        <v>42095</v>
      </c>
      <c r="F15" s="3">
        <f t="shared" si="30"/>
        <v>42125</v>
      </c>
      <c r="G15" s="3">
        <f t="shared" si="30"/>
        <v>42156</v>
      </c>
      <c r="H15" s="3">
        <f t="shared" si="30"/>
        <v>42186</v>
      </c>
      <c r="I15" s="3">
        <f t="shared" si="30"/>
        <v>42217</v>
      </c>
      <c r="J15" s="3">
        <f t="shared" si="30"/>
        <v>42248</v>
      </c>
      <c r="K15" s="3">
        <f t="shared" si="30"/>
        <v>42278</v>
      </c>
      <c r="L15" s="3">
        <f t="shared" si="30"/>
        <v>42309</v>
      </c>
      <c r="M15" s="3">
        <f t="shared" si="30"/>
        <v>42339</v>
      </c>
      <c r="N15" s="3">
        <f t="shared" si="30"/>
        <v>42370</v>
      </c>
      <c r="O15" s="3">
        <f t="shared" si="30"/>
        <v>42401</v>
      </c>
      <c r="P15" s="3">
        <f t="shared" si="30"/>
        <v>42430</v>
      </c>
      <c r="Q15" s="3">
        <f t="shared" si="30"/>
        <v>42461</v>
      </c>
      <c r="R15" s="3">
        <f t="shared" si="30"/>
        <v>42491</v>
      </c>
      <c r="S15" s="3">
        <f t="shared" si="30"/>
        <v>42522</v>
      </c>
      <c r="T15" s="3">
        <f t="shared" si="30"/>
        <v>42552</v>
      </c>
      <c r="U15" s="3">
        <f t="shared" si="30"/>
        <v>42583</v>
      </c>
      <c r="V15" s="3">
        <f t="shared" si="30"/>
        <v>42614</v>
      </c>
      <c r="W15" s="3">
        <f t="shared" si="30"/>
        <v>42644</v>
      </c>
      <c r="X15" s="3">
        <f t="shared" si="30"/>
        <v>42675</v>
      </c>
      <c r="Y15" s="3">
        <f t="shared" si="30"/>
        <v>42705</v>
      </c>
      <c r="Z15" s="29" t="str">
        <f>Z3</f>
        <v>YTD 6/16</v>
      </c>
      <c r="AA15" s="29" t="s">
        <v>19</v>
      </c>
      <c r="AB15" s="29" t="s">
        <v>20</v>
      </c>
      <c r="AC15" s="29" t="s">
        <v>21</v>
      </c>
      <c r="AD15" s="29" t="s">
        <v>22</v>
      </c>
      <c r="AE15" s="26" t="str">
        <f t="shared" ref="AE15:AI15" si="31">AE3</f>
        <v>YTD 6/15</v>
      </c>
      <c r="AF15" s="26" t="str">
        <f t="shared" si="31"/>
        <v>Q1 '15</v>
      </c>
      <c r="AG15" s="26" t="str">
        <f t="shared" si="31"/>
        <v>Q2 '15</v>
      </c>
      <c r="AH15" s="26" t="str">
        <f t="shared" si="31"/>
        <v>Q3 '15</v>
      </c>
      <c r="AI15" s="26" t="str">
        <f t="shared" si="31"/>
        <v>Q4 '15</v>
      </c>
      <c r="AJ15" s="30" t="s">
        <v>27</v>
      </c>
      <c r="AK15" s="30" t="s">
        <v>29</v>
      </c>
      <c r="AL15" s="30" t="s">
        <v>30</v>
      </c>
      <c r="AM15" s="30" t="s">
        <v>31</v>
      </c>
      <c r="AN15" s="30" t="s">
        <v>32</v>
      </c>
      <c r="AO15" s="108">
        <v>42736</v>
      </c>
      <c r="AP15" s="108">
        <v>42767</v>
      </c>
      <c r="AQ15" s="108">
        <v>42795</v>
      </c>
      <c r="AR15" s="108">
        <v>42826</v>
      </c>
      <c r="AS15" s="108">
        <v>42856</v>
      </c>
      <c r="AT15" s="108">
        <v>42887</v>
      </c>
      <c r="AU15" s="108">
        <v>42917</v>
      </c>
      <c r="AV15" s="108">
        <v>42948</v>
      </c>
      <c r="AW15" s="108">
        <v>42979</v>
      </c>
      <c r="AX15" s="108">
        <v>43009</v>
      </c>
      <c r="AY15" s="108">
        <v>43040</v>
      </c>
      <c r="AZ15" s="108">
        <v>43070</v>
      </c>
      <c r="BA15" s="29" t="s">
        <v>123</v>
      </c>
      <c r="BB15" s="29" t="s">
        <v>124</v>
      </c>
      <c r="BC15" s="29" t="s">
        <v>125</v>
      </c>
      <c r="BD15" s="29" t="s">
        <v>126</v>
      </c>
      <c r="BE15" s="29" t="str">
        <f>"YTD " &amp; A14 &amp;"/17"</f>
        <v>YTD /17</v>
      </c>
      <c r="BF15" s="121">
        <v>42736</v>
      </c>
      <c r="BG15" s="108">
        <v>42767</v>
      </c>
      <c r="BH15" s="108">
        <v>42795</v>
      </c>
      <c r="BI15" s="108">
        <v>42826</v>
      </c>
      <c r="BJ15" s="108">
        <v>42856</v>
      </c>
      <c r="BK15" s="108">
        <v>42887</v>
      </c>
      <c r="BL15" s="108">
        <v>42917</v>
      </c>
      <c r="BM15" s="108">
        <v>42948</v>
      </c>
      <c r="BN15" s="108">
        <v>42979</v>
      </c>
      <c r="BO15" s="108">
        <v>43009</v>
      </c>
      <c r="BP15" s="108">
        <v>43040</v>
      </c>
      <c r="BQ15" s="108">
        <v>43070</v>
      </c>
      <c r="BR15" s="29" t="s">
        <v>127</v>
      </c>
      <c r="BS15" s="29" t="s">
        <v>128</v>
      </c>
      <c r="BT15" s="29" t="s">
        <v>96</v>
      </c>
      <c r="BU15" s="29" t="s">
        <v>129</v>
      </c>
      <c r="BV15" s="112" t="str">
        <f>BV2</f>
        <v>YoY</v>
      </c>
    </row>
    <row r="16" spans="1:74" outlineLevel="1" x14ac:dyDescent="0.25">
      <c r="A16" t="s">
        <v>159</v>
      </c>
      <c r="B16" s="6">
        <f>'Agency North'!C16+'Agency South'!C16</f>
        <v>52</v>
      </c>
      <c r="C16" s="6">
        <f>'Agency North'!D16+'Agency South'!D16</f>
        <v>57</v>
      </c>
      <c r="D16" s="6">
        <f>'Agency North'!E16+'Agency South'!E16</f>
        <v>63</v>
      </c>
      <c r="E16" s="6">
        <f>'Agency North'!F16+'Agency South'!F16</f>
        <v>70</v>
      </c>
      <c r="F16" s="6">
        <f>'Agency North'!G16+'Agency South'!G16</f>
        <v>71</v>
      </c>
      <c r="G16" s="6">
        <f>'Agency North'!H16+'Agency South'!H16</f>
        <v>71</v>
      </c>
      <c r="H16" s="6">
        <f>'Agency North'!I16+'Agency South'!I16</f>
        <v>76</v>
      </c>
      <c r="I16" s="6">
        <f>'Agency North'!J16+'Agency South'!J16</f>
        <v>76</v>
      </c>
      <c r="J16" s="6">
        <f>'Agency North'!K16+'Agency South'!K16</f>
        <v>77</v>
      </c>
      <c r="K16" s="6">
        <f>'Agency North'!L16+'Agency South'!L16</f>
        <v>77</v>
      </c>
      <c r="L16" s="6">
        <f>'Agency North'!M16+'Agency South'!M16</f>
        <v>73</v>
      </c>
      <c r="M16" s="6">
        <f>'Agency North'!N16+'Agency South'!N16</f>
        <v>76</v>
      </c>
      <c r="N16" s="6">
        <f>'Agency North'!O16+'Agency South'!O16</f>
        <v>117</v>
      </c>
      <c r="O16" s="6">
        <f>'Agency North'!P16+'Agency South'!P16</f>
        <v>116</v>
      </c>
      <c r="P16" s="6">
        <f>'Agency North'!Q16+'Agency South'!Q16</f>
        <v>118</v>
      </c>
      <c r="Q16" s="6">
        <f>'Agency North'!R16+'Agency South'!R16</f>
        <v>117</v>
      </c>
      <c r="R16" s="6">
        <f>'Agency North'!S16+'Agency South'!S16</f>
        <v>112</v>
      </c>
      <c r="S16" s="6">
        <f>'Agency North'!T16+'Agency South'!T16</f>
        <v>107</v>
      </c>
      <c r="T16" s="6">
        <f>'Agency North'!U16+'Agency South'!U16</f>
        <v>99</v>
      </c>
      <c r="U16" s="6">
        <f>'Agency North'!V16+'Agency South'!V16</f>
        <v>96</v>
      </c>
      <c r="V16" s="6">
        <f>'Agency North'!W16+'Agency South'!W16</f>
        <v>94</v>
      </c>
      <c r="W16" s="6">
        <f>'Agency North'!X16+'Agency South'!X16</f>
        <v>93</v>
      </c>
      <c r="X16" s="6">
        <f>'Agency North'!Y16+'Agency South'!Y16</f>
        <v>90</v>
      </c>
      <c r="Y16" s="6">
        <f>'Agency North'!Z16+'Agency South'!Z16</f>
        <v>83</v>
      </c>
      <c r="Z16" s="22">
        <f>INDEX($N16:$Y16,$A$2)</f>
        <v>107</v>
      </c>
      <c r="AA16" s="22">
        <f t="shared" ref="AA16" si="32">P16</f>
        <v>118</v>
      </c>
      <c r="AB16" s="22">
        <f t="shared" ref="AB16" si="33">S16</f>
        <v>107</v>
      </c>
      <c r="AC16" s="22">
        <f>V16</f>
        <v>94</v>
      </c>
      <c r="AD16" s="22">
        <f>X16</f>
        <v>90</v>
      </c>
      <c r="AE16" s="22">
        <f>INDEX($B16:$M16,$A$2)</f>
        <v>71</v>
      </c>
      <c r="AF16" s="22">
        <f t="shared" ref="AF16:AF24" si="34">D16</f>
        <v>63</v>
      </c>
      <c r="AG16" s="22">
        <f t="shared" ref="AG16:AG24" si="35">G16</f>
        <v>71</v>
      </c>
      <c r="AH16" s="22">
        <f t="shared" ref="AH16:AH24" si="36">J16</f>
        <v>77</v>
      </c>
      <c r="AI16" s="22">
        <f t="shared" ref="AI16:AI24" si="37">M16</f>
        <v>76</v>
      </c>
      <c r="AJ16" s="31">
        <f>Z16/AE16-1</f>
        <v>0.50704225352112675</v>
      </c>
      <c r="AK16" s="31">
        <f t="shared" ref="AK16:AN24" si="38">AA16/AF16-1</f>
        <v>0.87301587301587302</v>
      </c>
      <c r="AL16" s="31">
        <f t="shared" si="38"/>
        <v>0.50704225352112675</v>
      </c>
      <c r="AM16" s="31">
        <f t="shared" si="38"/>
        <v>0.22077922077922074</v>
      </c>
      <c r="AN16" s="31">
        <f t="shared" si="38"/>
        <v>0.18421052631578938</v>
      </c>
      <c r="AO16" s="166">
        <f>'GEN Lion North'!AO16+'GEN Lion South'!AO16</f>
        <v>145</v>
      </c>
      <c r="AP16" s="166">
        <f>'GEN Lion North'!AP16+'GEN Lion South'!AP16</f>
        <v>143</v>
      </c>
      <c r="AQ16" s="166">
        <f>'GEN Lion North'!AQ16+'GEN Lion South'!AQ16</f>
        <v>143</v>
      </c>
      <c r="AR16" s="165">
        <f>'GEN Lion North'!AR16+'GEN Lion South'!AR16</f>
        <v>588</v>
      </c>
      <c r="AS16" s="165">
        <f>'GEN Lion North'!AS16+'GEN Lion South'!AS16</f>
        <v>577</v>
      </c>
      <c r="AT16" s="165">
        <f>'GEN Lion North'!AT16+'GEN Lion South'!AT16</f>
        <v>550</v>
      </c>
      <c r="BA16" s="22">
        <f>INDEX(AO16:AQ16,IF($A$2&lt;3,$A$2,3))</f>
        <v>143</v>
      </c>
      <c r="BB16" s="22">
        <f>INDEX(AR16:AT16,IF($A$2&lt;7,$A$2-3,3))</f>
        <v>550</v>
      </c>
      <c r="BE16" s="22">
        <f>INDEX(AO16:AZ16,$A$2)</f>
        <v>550</v>
      </c>
      <c r="BF16" s="122">
        <f t="shared" ref="BF16:BK24" si="39">AO16/N16</f>
        <v>1.2393162393162394</v>
      </c>
      <c r="BG16" s="31">
        <f t="shared" si="39"/>
        <v>1.2327586206896552</v>
      </c>
      <c r="BH16" s="31">
        <f t="shared" si="39"/>
        <v>1.2118644067796611</v>
      </c>
      <c r="BI16" s="31">
        <f t="shared" si="39"/>
        <v>5.0256410256410255</v>
      </c>
      <c r="BJ16" s="31">
        <f t="shared" si="39"/>
        <v>5.1517857142857144</v>
      </c>
      <c r="BK16" s="31">
        <f t="shared" si="39"/>
        <v>5.1401869158878508</v>
      </c>
      <c r="BR16" s="111">
        <f>BA16/INDEX(N16:P16,IF($A$2&lt;3,$A$2,3))</f>
        <v>1.2118644067796611</v>
      </c>
      <c r="BS16" s="111">
        <f>BB16/INDEX(Q16:S16,IF($A$2&lt;7,$A$2-3,3))</f>
        <v>5.1401869158878508</v>
      </c>
      <c r="BV16" s="111">
        <f t="shared" ref="BV16:BV24" si="40">BE16/Z16</f>
        <v>5.1401869158878508</v>
      </c>
    </row>
    <row r="17" spans="1:74" outlineLevel="1" x14ac:dyDescent="0.25">
      <c r="A17" t="s">
        <v>5</v>
      </c>
      <c r="B17" s="6">
        <f>'Agency North'!C17+'Agency South'!C17</f>
        <v>434</v>
      </c>
      <c r="C17" s="6">
        <f>'Agency North'!D17+'Agency South'!D17</f>
        <v>211</v>
      </c>
      <c r="D17" s="6">
        <f>'Agency North'!E17+'Agency South'!E17</f>
        <v>452</v>
      </c>
      <c r="E17" s="6">
        <f>'Agency North'!F17+'Agency South'!F17</f>
        <v>580</v>
      </c>
      <c r="F17" s="6">
        <f>'Agency North'!G17+'Agency South'!G17</f>
        <v>470</v>
      </c>
      <c r="G17" s="6">
        <f>'Agency North'!H17+'Agency South'!H17</f>
        <v>502</v>
      </c>
      <c r="H17" s="6">
        <f>'Agency North'!I17+'Agency South'!I17</f>
        <v>498</v>
      </c>
      <c r="I17" s="6">
        <f>'Agency North'!J17+'Agency South'!J17</f>
        <v>488</v>
      </c>
      <c r="J17" s="6">
        <f>'Agency North'!K17+'Agency South'!K17</f>
        <v>574</v>
      </c>
      <c r="K17" s="6">
        <f>'Agency North'!L17+'Agency South'!L17</f>
        <v>464</v>
      </c>
      <c r="L17" s="6">
        <f>'Agency North'!M17+'Agency South'!M17</f>
        <v>805</v>
      </c>
      <c r="M17" s="6">
        <f>'Agency North'!N17+'Agency South'!N17</f>
        <v>592</v>
      </c>
      <c r="N17" s="6">
        <f>'Agency North'!O17+'Agency South'!O17</f>
        <v>205</v>
      </c>
      <c r="O17" s="6">
        <f>'Agency North'!P17+'Agency South'!P17</f>
        <v>196</v>
      </c>
      <c r="P17" s="6">
        <f>'Agency North'!Q17+'Agency South'!Q17</f>
        <v>683</v>
      </c>
      <c r="Q17" s="6">
        <f>'Agency North'!R17+'Agency South'!R17</f>
        <v>545</v>
      </c>
      <c r="R17" s="6">
        <f>'Agency North'!S17+'Agency South'!S17</f>
        <v>748</v>
      </c>
      <c r="S17" s="6">
        <f>'Agency North'!T17+'Agency South'!T17</f>
        <v>1300</v>
      </c>
      <c r="T17" s="6">
        <f>'Agency North'!U17+'Agency South'!U17</f>
        <v>926</v>
      </c>
      <c r="U17" s="6">
        <f>'Agency North'!V17+'Agency South'!V17</f>
        <v>1052</v>
      </c>
      <c r="V17" s="6">
        <f>'Agency North'!W17+'Agency South'!W17</f>
        <v>1267</v>
      </c>
      <c r="W17" s="6">
        <f>'Agency North'!X17+'Agency South'!X17</f>
        <v>1186</v>
      </c>
      <c r="X17" s="6">
        <f>'Agency North'!Y17+'Agency South'!Y17</f>
        <v>1312</v>
      </c>
      <c r="Y17" s="6">
        <f>'Agency North'!Z17+'Agency South'!Z17</f>
        <v>1497</v>
      </c>
      <c r="Z17" s="22">
        <f t="shared" ref="Z17:Z24" si="41">INDEX($N17:$Y17,$A$2)</f>
        <v>1300</v>
      </c>
      <c r="AA17" s="22">
        <f>P17</f>
        <v>683</v>
      </c>
      <c r="AB17" s="22">
        <f>S17</f>
        <v>1300</v>
      </c>
      <c r="AC17" s="22">
        <f t="shared" ref="AC17:AC22" si="42">V17</f>
        <v>1267</v>
      </c>
      <c r="AD17" s="22">
        <f t="shared" ref="AD17:AD24" si="43">X17</f>
        <v>1312</v>
      </c>
      <c r="AE17" s="22">
        <f t="shared" ref="AE17:AE24" si="44">INDEX($B17:$M17,$A$2)</f>
        <v>502</v>
      </c>
      <c r="AF17" s="22">
        <f t="shared" si="34"/>
        <v>452</v>
      </c>
      <c r="AG17" s="22">
        <f t="shared" si="35"/>
        <v>502</v>
      </c>
      <c r="AH17" s="22">
        <f t="shared" si="36"/>
        <v>574</v>
      </c>
      <c r="AI17" s="22">
        <f t="shared" si="37"/>
        <v>592</v>
      </c>
      <c r="AJ17" s="31">
        <f t="shared" ref="AJ17:AJ24" si="45">Z17/AE17-1</f>
        <v>1.5896414342629481</v>
      </c>
      <c r="AK17" s="31">
        <f t="shared" si="38"/>
        <v>0.51106194690265494</v>
      </c>
      <c r="AL17" s="31">
        <f t="shared" si="38"/>
        <v>1.5896414342629481</v>
      </c>
      <c r="AM17" s="31">
        <f t="shared" si="38"/>
        <v>1.2073170731707319</v>
      </c>
      <c r="AN17" s="31">
        <f t="shared" si="38"/>
        <v>1.2162162162162162</v>
      </c>
      <c r="AO17" s="166">
        <f>'GEN Lion North'!AO17+'GEN Lion South'!AO17</f>
        <v>509</v>
      </c>
      <c r="AP17" s="166">
        <f>'GEN Lion North'!AP17+'GEN Lion South'!AP17</f>
        <v>1045</v>
      </c>
      <c r="AQ17" s="166">
        <f>'GEN Lion North'!AQ17+'GEN Lion South'!AQ17</f>
        <v>1201</v>
      </c>
      <c r="AR17" s="165">
        <f>'GEN Lion North'!AR17+'GEN Lion South'!AR17</f>
        <v>939</v>
      </c>
      <c r="AS17" s="165">
        <f>'GEN Lion North'!AS17+'GEN Lion South'!AS17</f>
        <v>934</v>
      </c>
      <c r="AT17" s="165">
        <f>'GEN Lion North'!AT17+'GEN Lion South'!AT17</f>
        <v>1717</v>
      </c>
      <c r="BA17" s="22">
        <f t="shared" ref="BA17:BA24" si="46">INDEX(AO17:AQ17,IF($A$2&lt;3,$A$2,3))</f>
        <v>1201</v>
      </c>
      <c r="BB17" s="22">
        <f t="shared" ref="BB17:BB23" si="47">INDEX(AR17:AT17,IF($A$2&lt;7,$A$2-3,3))</f>
        <v>1717</v>
      </c>
      <c r="BE17" s="22">
        <f t="shared" ref="BE17:BE24" si="48">INDEX(AO17:AZ17,$A$2)</f>
        <v>1717</v>
      </c>
      <c r="BF17" s="122">
        <f t="shared" si="39"/>
        <v>2.4829268292682927</v>
      </c>
      <c r="BG17" s="31">
        <f t="shared" si="39"/>
        <v>5.3316326530612246</v>
      </c>
      <c r="BH17" s="31">
        <f t="shared" si="39"/>
        <v>1.7584187408491947</v>
      </c>
      <c r="BI17" s="31">
        <f t="shared" si="39"/>
        <v>1.7229357798165137</v>
      </c>
      <c r="BJ17" s="31">
        <f t="shared" si="39"/>
        <v>1.2486631016042782</v>
      </c>
      <c r="BK17" s="31">
        <f t="shared" si="39"/>
        <v>1.3207692307692307</v>
      </c>
      <c r="BR17" s="111">
        <f t="shared" ref="BR17:BR24" si="49">BA17/INDEX(N17:P17,IF($A$2&lt;3,$A$2,3))</f>
        <v>1.7584187408491947</v>
      </c>
      <c r="BS17" s="111">
        <f t="shared" ref="BS17:BS24" si="50">BB17/INDEX(Q17:S17,IF($A$2&lt;7,$A$2-3,3))</f>
        <v>1.3207692307692307</v>
      </c>
      <c r="BV17" s="111">
        <f t="shared" si="40"/>
        <v>1.3207692307692307</v>
      </c>
    </row>
    <row r="18" spans="1:74" outlineLevel="1" x14ac:dyDescent="0.25">
      <c r="A18" t="s">
        <v>6</v>
      </c>
      <c r="B18" s="6">
        <f>'Agency North'!C18+'Agency South'!C18</f>
        <v>407</v>
      </c>
      <c r="C18" s="6">
        <f>'Agency North'!D18+'Agency South'!D18</f>
        <v>432</v>
      </c>
      <c r="D18" s="6">
        <f>'Agency North'!E18+'Agency South'!E18</f>
        <v>208</v>
      </c>
      <c r="E18" s="6">
        <f>'Agency North'!F18+'Agency South'!F18</f>
        <v>449</v>
      </c>
      <c r="F18" s="6">
        <f>'Agency North'!G18+'Agency South'!G18</f>
        <v>563</v>
      </c>
      <c r="G18" s="6">
        <f>'Agency North'!H18+'Agency South'!H18</f>
        <v>442</v>
      </c>
      <c r="H18" s="6">
        <f>'Agency North'!I18+'Agency South'!I18</f>
        <v>483</v>
      </c>
      <c r="I18" s="6">
        <f>'Agency North'!J18+'Agency South'!J18</f>
        <v>490</v>
      </c>
      <c r="J18" s="6">
        <f>'Agency North'!K18+'Agency South'!K18</f>
        <v>472</v>
      </c>
      <c r="K18" s="6">
        <f>'Agency North'!L18+'Agency South'!L18</f>
        <v>567</v>
      </c>
      <c r="L18" s="6">
        <f>'Agency North'!M18+'Agency South'!M18</f>
        <v>452</v>
      </c>
      <c r="M18" s="6">
        <f>'Agency North'!N18+'Agency South'!N18</f>
        <v>773</v>
      </c>
      <c r="N18" s="6">
        <f>'Agency North'!O18+'Agency South'!O18</f>
        <v>590</v>
      </c>
      <c r="O18" s="6">
        <f>'Agency North'!P18+'Agency South'!P18</f>
        <v>205</v>
      </c>
      <c r="P18" s="6">
        <f>'Agency North'!Q18+'Agency South'!Q18</f>
        <v>192</v>
      </c>
      <c r="Q18" s="6">
        <f>'Agency North'!R18+'Agency South'!R18</f>
        <v>676</v>
      </c>
      <c r="R18" s="6">
        <f>'Agency North'!S18+'Agency South'!S18</f>
        <v>544</v>
      </c>
      <c r="S18" s="6">
        <f>'Agency North'!T18+'Agency South'!T18</f>
        <v>737</v>
      </c>
      <c r="T18" s="6">
        <f>'Agency North'!U18+'Agency South'!U18</f>
        <v>1290</v>
      </c>
      <c r="U18" s="6">
        <f>'Agency North'!V18+'Agency South'!V18</f>
        <v>914</v>
      </c>
      <c r="V18" s="6">
        <f>'Agency North'!W18+'Agency South'!W18</f>
        <v>1042</v>
      </c>
      <c r="W18" s="6">
        <f>'Agency North'!X18+'Agency South'!X18</f>
        <v>1263</v>
      </c>
      <c r="X18" s="6">
        <f>'Agency North'!Y18+'Agency South'!Y18</f>
        <v>1177</v>
      </c>
      <c r="Y18" s="6">
        <f>'Agency North'!Z18+'Agency South'!Z18</f>
        <v>1291</v>
      </c>
      <c r="Z18" s="22">
        <f t="shared" si="41"/>
        <v>737</v>
      </c>
      <c r="AA18" s="22">
        <f t="shared" ref="AA18:AA24" si="51">P18</f>
        <v>192</v>
      </c>
      <c r="AB18" s="22">
        <f t="shared" ref="AB18:AB24" si="52">S18</f>
        <v>737</v>
      </c>
      <c r="AC18" s="22">
        <f t="shared" si="42"/>
        <v>1042</v>
      </c>
      <c r="AD18" s="22">
        <f t="shared" si="43"/>
        <v>1177</v>
      </c>
      <c r="AE18" s="22">
        <f t="shared" si="44"/>
        <v>442</v>
      </c>
      <c r="AF18" s="22">
        <f t="shared" si="34"/>
        <v>208</v>
      </c>
      <c r="AG18" s="22">
        <f t="shared" si="35"/>
        <v>442</v>
      </c>
      <c r="AH18" s="22">
        <f t="shared" si="36"/>
        <v>472</v>
      </c>
      <c r="AI18" s="22">
        <f t="shared" si="37"/>
        <v>773</v>
      </c>
      <c r="AJ18" s="31">
        <f t="shared" si="45"/>
        <v>0.66742081447963808</v>
      </c>
      <c r="AK18" s="31">
        <f t="shared" si="38"/>
        <v>-7.6923076923076872E-2</v>
      </c>
      <c r="AL18" s="31">
        <f t="shared" si="38"/>
        <v>0.66742081447963808</v>
      </c>
      <c r="AM18" s="31">
        <f t="shared" si="38"/>
        <v>1.2076271186440679</v>
      </c>
      <c r="AN18" s="31">
        <f t="shared" si="38"/>
        <v>0.5226390685640363</v>
      </c>
      <c r="AO18" s="166">
        <f>'GEN Lion North'!AO18+'GEN Lion South'!AO18</f>
        <v>1495</v>
      </c>
      <c r="AP18" s="166">
        <f>'GEN Lion North'!AP18+'GEN Lion South'!AP18</f>
        <v>508</v>
      </c>
      <c r="AQ18" s="166">
        <f>'GEN Lion North'!AQ18+'GEN Lion South'!AQ18</f>
        <v>1040</v>
      </c>
      <c r="AR18" s="165">
        <f>'GEN Lion North'!AR18+'GEN Lion South'!AR18</f>
        <v>1158</v>
      </c>
      <c r="AS18" s="165">
        <f>'GEN Lion North'!AS18+'GEN Lion South'!AS18</f>
        <v>936</v>
      </c>
      <c r="AT18" s="165">
        <f>'GEN Lion North'!AT18+'GEN Lion South'!AT18</f>
        <v>887</v>
      </c>
      <c r="BA18" s="22">
        <f t="shared" si="46"/>
        <v>1040</v>
      </c>
      <c r="BB18" s="22">
        <f t="shared" si="47"/>
        <v>887</v>
      </c>
      <c r="BE18" s="22">
        <f t="shared" si="48"/>
        <v>887</v>
      </c>
      <c r="BF18" s="122">
        <f t="shared" si="39"/>
        <v>2.5338983050847457</v>
      </c>
      <c r="BG18" s="31">
        <f t="shared" si="39"/>
        <v>2.4780487804878049</v>
      </c>
      <c r="BH18" s="31">
        <f t="shared" si="39"/>
        <v>5.416666666666667</v>
      </c>
      <c r="BI18" s="31">
        <f t="shared" si="39"/>
        <v>1.7130177514792899</v>
      </c>
      <c r="BJ18" s="31">
        <f t="shared" si="39"/>
        <v>1.7205882352941178</v>
      </c>
      <c r="BK18" s="31">
        <f t="shared" si="39"/>
        <v>1.2035278154681139</v>
      </c>
      <c r="BR18" s="111">
        <f t="shared" si="49"/>
        <v>5.416666666666667</v>
      </c>
      <c r="BS18" s="111">
        <f t="shared" si="50"/>
        <v>1.2035278154681139</v>
      </c>
      <c r="BV18" s="111">
        <f t="shared" si="40"/>
        <v>1.2035278154681139</v>
      </c>
    </row>
    <row r="19" spans="1:74" outlineLevel="1" x14ac:dyDescent="0.25">
      <c r="A19" t="s">
        <v>7</v>
      </c>
      <c r="B19" s="6">
        <f>'Agency North'!C19+'Agency South'!C19</f>
        <v>567</v>
      </c>
      <c r="C19" s="6">
        <f>'Agency North'!D19+'Agency South'!D19</f>
        <v>770</v>
      </c>
      <c r="D19" s="6">
        <f>'Agency North'!E19+'Agency South'!E19</f>
        <v>803</v>
      </c>
      <c r="E19" s="6">
        <f>'Agency North'!F19+'Agency South'!F19</f>
        <v>613</v>
      </c>
      <c r="F19" s="6">
        <f>'Agency North'!G19+'Agency South'!G19</f>
        <v>533</v>
      </c>
      <c r="G19" s="6">
        <f>'Agency North'!H19+'Agency South'!H19</f>
        <v>807</v>
      </c>
      <c r="H19" s="6">
        <f>'Agency North'!I19+'Agency South'!I19</f>
        <v>830</v>
      </c>
      <c r="I19" s="6">
        <f>'Agency North'!J19+'Agency South'!J19</f>
        <v>827</v>
      </c>
      <c r="J19" s="6">
        <f>'Agency North'!K19+'Agency South'!K19</f>
        <v>836</v>
      </c>
      <c r="K19" s="6">
        <f>'Agency North'!L19+'Agency South'!L19</f>
        <v>848</v>
      </c>
      <c r="L19" s="6">
        <f>'Agency North'!M19+'Agency South'!M19</f>
        <v>907</v>
      </c>
      <c r="M19" s="6">
        <f>'Agency North'!N19+'Agency South'!N19</f>
        <v>838</v>
      </c>
      <c r="N19" s="6">
        <f>'Agency North'!O19+'Agency South'!O19</f>
        <v>1091</v>
      </c>
      <c r="O19" s="6">
        <f>'Agency North'!P19+'Agency South'!P19</f>
        <v>1241</v>
      </c>
      <c r="P19" s="6">
        <f>'Agency North'!Q19+'Agency South'!Q19</f>
        <v>707</v>
      </c>
      <c r="Q19" s="6">
        <f>'Agency North'!R19+'Agency South'!R19</f>
        <v>370</v>
      </c>
      <c r="R19" s="6">
        <f>'Agency North'!S19+'Agency South'!S19</f>
        <v>812</v>
      </c>
      <c r="S19" s="6">
        <f>'Agency North'!T19+'Agency South'!T19</f>
        <v>1126</v>
      </c>
      <c r="T19" s="6">
        <f>'Agency North'!U19+'Agency South'!U19</f>
        <v>1221</v>
      </c>
      <c r="U19" s="6">
        <f>'Agency North'!V19+'Agency South'!V19</f>
        <v>1902</v>
      </c>
      <c r="V19" s="6">
        <f>'Agency North'!W19+'Agency South'!W19</f>
        <v>2032</v>
      </c>
      <c r="W19" s="6">
        <f>'Agency North'!X19+'Agency South'!X19</f>
        <v>1852</v>
      </c>
      <c r="X19" s="6">
        <f>'Agency North'!Y19+'Agency South'!Y19</f>
        <v>2178</v>
      </c>
      <c r="Y19" s="6">
        <f>'Agency North'!Z19+'Agency South'!Z19</f>
        <v>2293</v>
      </c>
      <c r="Z19" s="22">
        <f t="shared" si="41"/>
        <v>1126</v>
      </c>
      <c r="AA19" s="22">
        <f t="shared" si="51"/>
        <v>707</v>
      </c>
      <c r="AB19" s="22">
        <f t="shared" si="52"/>
        <v>1126</v>
      </c>
      <c r="AC19" s="22">
        <f t="shared" si="42"/>
        <v>2032</v>
      </c>
      <c r="AD19" s="22">
        <f t="shared" si="43"/>
        <v>2178</v>
      </c>
      <c r="AE19" s="22">
        <f t="shared" si="44"/>
        <v>807</v>
      </c>
      <c r="AF19" s="22">
        <f t="shared" si="34"/>
        <v>803</v>
      </c>
      <c r="AG19" s="22">
        <f t="shared" si="35"/>
        <v>807</v>
      </c>
      <c r="AH19" s="22">
        <f t="shared" si="36"/>
        <v>836</v>
      </c>
      <c r="AI19" s="22">
        <f t="shared" si="37"/>
        <v>838</v>
      </c>
      <c r="AJ19" s="31">
        <f t="shared" si="45"/>
        <v>0.39529120198265177</v>
      </c>
      <c r="AK19" s="31">
        <f t="shared" si="38"/>
        <v>-0.11955168119551685</v>
      </c>
      <c r="AL19" s="31">
        <f t="shared" si="38"/>
        <v>0.39529120198265177</v>
      </c>
      <c r="AM19" s="31">
        <f t="shared" si="38"/>
        <v>1.4306220095693778</v>
      </c>
      <c r="AN19" s="31">
        <f t="shared" si="38"/>
        <v>1.5990453460620526</v>
      </c>
      <c r="AO19" s="166">
        <f>'GEN Lion North'!AO19+'GEN Lion South'!AO19</f>
        <v>2385</v>
      </c>
      <c r="AP19" s="166">
        <f>'GEN Lion North'!AP19+'GEN Lion South'!AP19</f>
        <v>2739</v>
      </c>
      <c r="AQ19" s="166">
        <f>'GEN Lion North'!AQ19+'GEN Lion South'!AQ19</f>
        <v>1933</v>
      </c>
      <c r="AR19" s="165">
        <f>'GEN Lion North'!AR19+'GEN Lion South'!AR19</f>
        <v>1419</v>
      </c>
      <c r="AS19" s="165">
        <f>'GEN Lion North'!AS19+'GEN Lion South'!AS19</f>
        <v>2136</v>
      </c>
      <c r="AT19" s="165">
        <f>'GEN Lion North'!AT19+'GEN Lion South'!AT19</f>
        <v>2003</v>
      </c>
      <c r="BA19" s="22">
        <f t="shared" si="46"/>
        <v>1933</v>
      </c>
      <c r="BB19" s="22">
        <f t="shared" si="47"/>
        <v>2003</v>
      </c>
      <c r="BE19" s="22">
        <f t="shared" si="48"/>
        <v>2003</v>
      </c>
      <c r="BF19" s="122">
        <f t="shared" si="39"/>
        <v>2.1860678276810264</v>
      </c>
      <c r="BG19" s="31">
        <f t="shared" si="39"/>
        <v>2.2070910556003223</v>
      </c>
      <c r="BH19" s="31">
        <f t="shared" si="39"/>
        <v>2.7340876944837342</v>
      </c>
      <c r="BI19" s="31">
        <f t="shared" si="39"/>
        <v>3.8351351351351353</v>
      </c>
      <c r="BJ19" s="31">
        <f t="shared" si="39"/>
        <v>2.6305418719211824</v>
      </c>
      <c r="BK19" s="31">
        <f t="shared" si="39"/>
        <v>1.7788632326820604</v>
      </c>
      <c r="BR19" s="111">
        <f t="shared" si="49"/>
        <v>2.7340876944837342</v>
      </c>
      <c r="BS19" s="111">
        <f t="shared" si="50"/>
        <v>1.7788632326820604</v>
      </c>
      <c r="BV19" s="111">
        <f t="shared" si="40"/>
        <v>1.7788632326820604</v>
      </c>
    </row>
    <row r="20" spans="1:74" outlineLevel="1" x14ac:dyDescent="0.25">
      <c r="A20" t="s">
        <v>8</v>
      </c>
      <c r="B20" s="6">
        <f>'Agency North'!C20+'Agency South'!C20</f>
        <v>507</v>
      </c>
      <c r="C20" s="6">
        <f>'Agency North'!D20+'Agency South'!D20</f>
        <v>511</v>
      </c>
      <c r="D20" s="6">
        <f>'Agency North'!E20+'Agency South'!E20</f>
        <v>588</v>
      </c>
      <c r="E20" s="6">
        <f>'Agency North'!F20+'Agency South'!F20</f>
        <v>659</v>
      </c>
      <c r="F20" s="6">
        <f>'Agency North'!G20+'Agency South'!G20</f>
        <v>668</v>
      </c>
      <c r="G20" s="6">
        <f>'Agency North'!H20+'Agency South'!H20</f>
        <v>496</v>
      </c>
      <c r="H20" s="6">
        <f>'Agency North'!I20+'Agency South'!I20</f>
        <v>488</v>
      </c>
      <c r="I20" s="6">
        <f>'Agency North'!J20+'Agency South'!J20</f>
        <v>633</v>
      </c>
      <c r="J20" s="6">
        <f>'Agency North'!K20+'Agency South'!K20</f>
        <v>711</v>
      </c>
      <c r="K20" s="6">
        <f>'Agency North'!L20+'Agency South'!L20</f>
        <v>782</v>
      </c>
      <c r="L20" s="6">
        <f>'Agency North'!M20+'Agency South'!M20</f>
        <v>724</v>
      </c>
      <c r="M20" s="6">
        <f>'Agency North'!N20+'Agency South'!N20</f>
        <v>735</v>
      </c>
      <c r="N20" s="6">
        <f>'Agency North'!O20+'Agency South'!O20</f>
        <v>894</v>
      </c>
      <c r="O20" s="6">
        <f>'Agency North'!P20+'Agency South'!P20</f>
        <v>899</v>
      </c>
      <c r="P20" s="6">
        <f>'Agency North'!Q20+'Agency South'!Q20</f>
        <v>1134</v>
      </c>
      <c r="Q20" s="6">
        <f>'Agency North'!R20+'Agency South'!R20</f>
        <v>1093</v>
      </c>
      <c r="R20" s="6">
        <f>'Agency North'!S20+'Agency South'!S20</f>
        <v>941</v>
      </c>
      <c r="S20" s="6">
        <f>'Agency North'!T20+'Agency South'!T20</f>
        <v>569</v>
      </c>
      <c r="T20" s="6">
        <f>'Agency North'!U20+'Agency South'!U20</f>
        <v>730</v>
      </c>
      <c r="U20" s="6">
        <f>'Agency North'!V20+'Agency South'!V20</f>
        <v>972</v>
      </c>
      <c r="V20" s="6">
        <f>'Agency North'!W20+'Agency South'!W20</f>
        <v>1281</v>
      </c>
      <c r="W20" s="6">
        <f>'Agency North'!X20+'Agency South'!X20</f>
        <v>1832</v>
      </c>
      <c r="X20" s="6">
        <f>'Agency North'!Y20+'Agency South'!Y20</f>
        <v>1963</v>
      </c>
      <c r="Y20" s="6">
        <f>'Agency North'!Z20+'Agency South'!Z20</f>
        <v>2123</v>
      </c>
      <c r="Z20" s="22">
        <f t="shared" si="41"/>
        <v>569</v>
      </c>
      <c r="AA20" s="22">
        <f t="shared" si="51"/>
        <v>1134</v>
      </c>
      <c r="AB20" s="22">
        <f t="shared" si="52"/>
        <v>569</v>
      </c>
      <c r="AC20" s="22">
        <f t="shared" si="42"/>
        <v>1281</v>
      </c>
      <c r="AD20" s="22">
        <f t="shared" si="43"/>
        <v>1963</v>
      </c>
      <c r="AE20" s="22">
        <f t="shared" si="44"/>
        <v>496</v>
      </c>
      <c r="AF20" s="22">
        <f t="shared" si="34"/>
        <v>588</v>
      </c>
      <c r="AG20" s="22">
        <f t="shared" si="35"/>
        <v>496</v>
      </c>
      <c r="AH20" s="22">
        <f t="shared" si="36"/>
        <v>711</v>
      </c>
      <c r="AI20" s="22">
        <f t="shared" si="37"/>
        <v>735</v>
      </c>
      <c r="AJ20" s="31">
        <f t="shared" si="45"/>
        <v>0.14717741935483875</v>
      </c>
      <c r="AK20" s="31">
        <f t="shared" si="38"/>
        <v>0.9285714285714286</v>
      </c>
      <c r="AL20" s="31">
        <f t="shared" si="38"/>
        <v>0.14717741935483875</v>
      </c>
      <c r="AM20" s="31">
        <f t="shared" si="38"/>
        <v>0.80168776371308015</v>
      </c>
      <c r="AN20" s="31">
        <f t="shared" si="38"/>
        <v>1.6707482993197278</v>
      </c>
      <c r="AO20" s="166">
        <f>'GEN Lion North'!AO20+'GEN Lion South'!AO20</f>
        <v>2341</v>
      </c>
      <c r="AP20" s="166">
        <f>'GEN Lion North'!AP20+'GEN Lion South'!AP20</f>
        <v>1464</v>
      </c>
      <c r="AQ20" s="166">
        <f>'GEN Lion North'!AQ20+'GEN Lion South'!AQ20</f>
        <v>1619</v>
      </c>
      <c r="AR20" s="165">
        <f>'GEN Lion North'!AR20+'GEN Lion South'!AR20</f>
        <v>1247</v>
      </c>
      <c r="AS20" s="165">
        <f>'GEN Lion North'!AS20+'GEN Lion South'!AS20</f>
        <v>919</v>
      </c>
      <c r="AT20" s="165">
        <f>'GEN Lion North'!AT20+'GEN Lion South'!AT20</f>
        <v>860</v>
      </c>
      <c r="BA20" s="22">
        <f t="shared" si="46"/>
        <v>1619</v>
      </c>
      <c r="BB20" s="22">
        <f t="shared" si="47"/>
        <v>860</v>
      </c>
      <c r="BE20" s="22">
        <f t="shared" si="48"/>
        <v>860</v>
      </c>
      <c r="BF20" s="122">
        <f t="shared" si="39"/>
        <v>2.6185682326621924</v>
      </c>
      <c r="BG20" s="31">
        <f t="shared" si="39"/>
        <v>1.6284760845383759</v>
      </c>
      <c r="BH20" s="31">
        <f t="shared" si="39"/>
        <v>1.4276895943562611</v>
      </c>
      <c r="BI20" s="31">
        <f t="shared" si="39"/>
        <v>1.140896614821592</v>
      </c>
      <c r="BJ20" s="31">
        <f t="shared" si="39"/>
        <v>0.97662061636556852</v>
      </c>
      <c r="BK20" s="31">
        <f t="shared" si="39"/>
        <v>1.5114235500878734</v>
      </c>
      <c r="BR20" s="111">
        <f t="shared" si="49"/>
        <v>1.4276895943562611</v>
      </c>
      <c r="BS20" s="111">
        <f t="shared" si="50"/>
        <v>1.5114235500878734</v>
      </c>
      <c r="BV20" s="111">
        <f t="shared" si="40"/>
        <v>1.5114235500878734</v>
      </c>
    </row>
    <row r="21" spans="1:74" outlineLevel="1" x14ac:dyDescent="0.25">
      <c r="A21" t="s">
        <v>1</v>
      </c>
      <c r="B21" s="6">
        <f>'Agency North'!C21+'Agency South'!C21</f>
        <v>367</v>
      </c>
      <c r="C21" s="6">
        <f>'Agency North'!D21+'Agency South'!D21</f>
        <v>437</v>
      </c>
      <c r="D21" s="6">
        <f>'Agency North'!E21+'Agency South'!E21</f>
        <v>524</v>
      </c>
      <c r="E21" s="6">
        <f>'Agency North'!F21+'Agency South'!F21</f>
        <v>596</v>
      </c>
      <c r="F21" s="6">
        <f>'Agency North'!G21+'Agency South'!G21</f>
        <v>548</v>
      </c>
      <c r="G21" s="6">
        <f>'Agency North'!H21+'Agency South'!H21</f>
        <v>547</v>
      </c>
      <c r="H21" s="6">
        <f>'Agency North'!I21+'Agency South'!I21</f>
        <v>522</v>
      </c>
      <c r="I21" s="6">
        <f>'Agency North'!J21+'Agency South'!J21</f>
        <v>556</v>
      </c>
      <c r="J21" s="6">
        <f>'Agency North'!K21+'Agency South'!K21</f>
        <v>511</v>
      </c>
      <c r="K21" s="6">
        <f>'Agency North'!L21+'Agency South'!L21</f>
        <v>604</v>
      </c>
      <c r="L21" s="6">
        <f>'Agency North'!M21+'Agency South'!M21</f>
        <v>711</v>
      </c>
      <c r="M21" s="6">
        <f>'Agency North'!N21+'Agency South'!N21</f>
        <v>717</v>
      </c>
      <c r="N21" s="6">
        <f>'Agency North'!O21+'Agency South'!O21</f>
        <v>797</v>
      </c>
      <c r="O21" s="6">
        <f>'Agency North'!P21+'Agency South'!P21</f>
        <v>874</v>
      </c>
      <c r="P21" s="6">
        <f>'Agency North'!Q21+'Agency South'!Q21</f>
        <v>944</v>
      </c>
      <c r="Q21" s="6">
        <f>'Agency North'!R21+'Agency South'!R21</f>
        <v>1082</v>
      </c>
      <c r="R21" s="6">
        <f>'Agency North'!S21+'Agency South'!S21</f>
        <v>1029</v>
      </c>
      <c r="S21" s="6">
        <f>'Agency North'!T21+'Agency South'!T21</f>
        <v>1202</v>
      </c>
      <c r="T21" s="6">
        <f>'Agency North'!U21+'Agency South'!U21</f>
        <v>1213</v>
      </c>
      <c r="U21" s="6">
        <f>'Agency North'!V21+'Agency South'!V21</f>
        <v>1093</v>
      </c>
      <c r="V21" s="6">
        <f>'Agency North'!W21+'Agency South'!W21</f>
        <v>967</v>
      </c>
      <c r="W21" s="6">
        <f>'Agency North'!X21+'Agency South'!X21</f>
        <v>1026</v>
      </c>
      <c r="X21" s="6">
        <f>'Agency North'!Y21+'Agency South'!Y21</f>
        <v>1134</v>
      </c>
      <c r="Y21" s="6">
        <f>'Agency North'!Z21+'Agency South'!Z21</f>
        <v>1205</v>
      </c>
      <c r="Z21" s="22">
        <f t="shared" si="41"/>
        <v>1202</v>
      </c>
      <c r="AA21" s="22">
        <f t="shared" si="51"/>
        <v>944</v>
      </c>
      <c r="AB21" s="22">
        <f t="shared" si="52"/>
        <v>1202</v>
      </c>
      <c r="AC21" s="22">
        <f t="shared" si="42"/>
        <v>967</v>
      </c>
      <c r="AD21" s="22">
        <f t="shared" si="43"/>
        <v>1134</v>
      </c>
      <c r="AE21" s="22">
        <f t="shared" si="44"/>
        <v>547</v>
      </c>
      <c r="AF21" s="22">
        <f t="shared" si="34"/>
        <v>524</v>
      </c>
      <c r="AG21" s="22">
        <f t="shared" si="35"/>
        <v>547</v>
      </c>
      <c r="AH21" s="22">
        <f>J21</f>
        <v>511</v>
      </c>
      <c r="AI21" s="22">
        <f t="shared" si="37"/>
        <v>717</v>
      </c>
      <c r="AJ21" s="31">
        <f t="shared" si="45"/>
        <v>1.197440585009141</v>
      </c>
      <c r="AK21" s="31">
        <f t="shared" si="38"/>
        <v>0.8015267175572518</v>
      </c>
      <c r="AL21" s="31">
        <f t="shared" si="38"/>
        <v>1.197440585009141</v>
      </c>
      <c r="AM21" s="31">
        <f t="shared" si="38"/>
        <v>0.89236790606653615</v>
      </c>
      <c r="AN21" s="31">
        <f t="shared" si="38"/>
        <v>0.58158995815899583</v>
      </c>
      <c r="AO21" s="166">
        <f>'GEN Lion North'!AO21+'GEN Lion South'!AO21</f>
        <v>1657</v>
      </c>
      <c r="AP21" s="166">
        <f>'GEN Lion North'!AP21+'GEN Lion South'!AP21</f>
        <v>936</v>
      </c>
      <c r="AQ21" s="166">
        <f>'GEN Lion North'!AQ21+'GEN Lion South'!AQ21</f>
        <v>1044</v>
      </c>
      <c r="AR21" s="165">
        <f>'GEN Lion North'!AR21+'GEN Lion South'!AR21</f>
        <v>961</v>
      </c>
      <c r="AS21" s="165">
        <f>'GEN Lion North'!AS21+'GEN Lion South'!AS21</f>
        <v>1122</v>
      </c>
      <c r="AT21" s="165">
        <f>'GEN Lion North'!AT21+'GEN Lion South'!AT21</f>
        <v>1206</v>
      </c>
      <c r="BA21" s="22">
        <f t="shared" si="46"/>
        <v>1044</v>
      </c>
      <c r="BB21" s="22">
        <f t="shared" si="47"/>
        <v>1206</v>
      </c>
      <c r="BE21" s="22">
        <f t="shared" si="48"/>
        <v>1206</v>
      </c>
      <c r="BF21" s="122">
        <f t="shared" si="39"/>
        <v>2.0790464240903388</v>
      </c>
      <c r="BG21" s="31">
        <f t="shared" si="39"/>
        <v>1.0709382151029749</v>
      </c>
      <c r="BH21" s="31">
        <f t="shared" si="39"/>
        <v>1.1059322033898304</v>
      </c>
      <c r="BI21" s="31">
        <f t="shared" si="39"/>
        <v>0.88817005545286509</v>
      </c>
      <c r="BJ21" s="31">
        <f t="shared" si="39"/>
        <v>1.0903790087463556</v>
      </c>
      <c r="BK21" s="31">
        <f t="shared" si="39"/>
        <v>1.0033277870216306</v>
      </c>
      <c r="BR21" s="111">
        <f t="shared" si="49"/>
        <v>1.1059322033898304</v>
      </c>
      <c r="BS21" s="111">
        <f t="shared" si="50"/>
        <v>1.0033277870216306</v>
      </c>
      <c r="BV21" s="111">
        <f t="shared" si="40"/>
        <v>1.0033277870216306</v>
      </c>
    </row>
    <row r="22" spans="1:74" outlineLevel="1" x14ac:dyDescent="0.25">
      <c r="A22" t="s">
        <v>2</v>
      </c>
      <c r="B22" s="6">
        <f>'Agency North'!C22+'Agency South'!C22</f>
        <v>162</v>
      </c>
      <c r="C22" s="6">
        <f>'Agency North'!D22+'Agency South'!D22</f>
        <v>168</v>
      </c>
      <c r="D22" s="6">
        <f>'Agency North'!E22+'Agency South'!E22</f>
        <v>167</v>
      </c>
      <c r="E22" s="6">
        <f>'Agency North'!F22+'Agency South'!F22</f>
        <v>166</v>
      </c>
      <c r="F22" s="6">
        <f>'Agency North'!G22+'Agency South'!G22</f>
        <v>193</v>
      </c>
      <c r="G22" s="6">
        <f>'Agency North'!H22+'Agency South'!H22</f>
        <v>236</v>
      </c>
      <c r="H22" s="6">
        <f>'Agency North'!I22+'Agency South'!I22</f>
        <v>230</v>
      </c>
      <c r="I22" s="6">
        <f>'Agency North'!J22+'Agency South'!J22</f>
        <v>245</v>
      </c>
      <c r="J22" s="6">
        <f>'Agency North'!K22+'Agency South'!K22</f>
        <v>280</v>
      </c>
      <c r="K22" s="6">
        <f>'Agency North'!L22+'Agency South'!L22</f>
        <v>308</v>
      </c>
      <c r="L22" s="6">
        <f>'Agency North'!M22+'Agency South'!M22</f>
        <v>328</v>
      </c>
      <c r="M22" s="6">
        <f>'Agency North'!N22+'Agency South'!N22</f>
        <v>386</v>
      </c>
      <c r="N22" s="6">
        <f>'Agency North'!O22+'Agency South'!O22</f>
        <v>462</v>
      </c>
      <c r="O22" s="6">
        <f>'Agency North'!P22+'Agency South'!P22</f>
        <v>536</v>
      </c>
      <c r="P22" s="6">
        <f>'Agency North'!Q22+'Agency South'!Q22</f>
        <v>548</v>
      </c>
      <c r="Q22" s="6">
        <f>'Agency North'!R22+'Agency South'!R22</f>
        <v>622</v>
      </c>
      <c r="R22" s="6">
        <f>'Agency North'!S22+'Agency South'!S22</f>
        <v>744</v>
      </c>
      <c r="S22" s="6">
        <f>'Agency North'!T22+'Agency South'!T22</f>
        <v>778</v>
      </c>
      <c r="T22" s="6">
        <f>'Agency North'!U22+'Agency South'!U22</f>
        <v>856</v>
      </c>
      <c r="U22" s="6">
        <f>'Agency North'!V22+'Agency South'!V22</f>
        <v>941</v>
      </c>
      <c r="V22" s="6">
        <f>'Agency North'!W22+'Agency South'!W22</f>
        <v>1023</v>
      </c>
      <c r="W22" s="6">
        <f>'Agency North'!X22+'Agency South'!X22</f>
        <v>1156</v>
      </c>
      <c r="X22" s="6">
        <f>'Agency North'!Y22+'Agency South'!Y22</f>
        <v>1197</v>
      </c>
      <c r="Y22" s="6">
        <f>'Agency North'!Z22+'Agency South'!Z22</f>
        <v>1353</v>
      </c>
      <c r="Z22" s="22">
        <f t="shared" si="41"/>
        <v>778</v>
      </c>
      <c r="AA22" s="22">
        <f t="shared" si="51"/>
        <v>548</v>
      </c>
      <c r="AB22" s="22">
        <f t="shared" si="52"/>
        <v>778</v>
      </c>
      <c r="AC22" s="22">
        <f t="shared" si="42"/>
        <v>1023</v>
      </c>
      <c r="AD22" s="22">
        <f t="shared" si="43"/>
        <v>1197</v>
      </c>
      <c r="AE22" s="22">
        <f t="shared" si="44"/>
        <v>236</v>
      </c>
      <c r="AF22" s="22">
        <f t="shared" si="34"/>
        <v>167</v>
      </c>
      <c r="AG22" s="22">
        <f t="shared" si="35"/>
        <v>236</v>
      </c>
      <c r="AH22" s="22">
        <f t="shared" si="36"/>
        <v>280</v>
      </c>
      <c r="AI22" s="22">
        <f t="shared" si="37"/>
        <v>386</v>
      </c>
      <c r="AJ22" s="31">
        <f t="shared" si="45"/>
        <v>2.2966101694915255</v>
      </c>
      <c r="AK22" s="31">
        <f t="shared" si="38"/>
        <v>2.2814371257485031</v>
      </c>
      <c r="AL22" s="31">
        <f t="shared" si="38"/>
        <v>2.2966101694915255</v>
      </c>
      <c r="AM22" s="31">
        <f t="shared" si="38"/>
        <v>2.6535714285714285</v>
      </c>
      <c r="AN22" s="31">
        <f t="shared" si="38"/>
        <v>2.1010362694300517</v>
      </c>
      <c r="AO22" s="166">
        <f>'GEN Lion North'!AO22+'GEN Lion South'!AO22</f>
        <v>1498</v>
      </c>
      <c r="AP22" s="166">
        <f>'GEN Lion North'!AP22+'GEN Lion South'!AP22</f>
        <v>841</v>
      </c>
      <c r="AQ22" s="166">
        <f>'GEN Lion North'!AQ22+'GEN Lion South'!AQ22</f>
        <v>797</v>
      </c>
      <c r="AR22" s="165">
        <f>'GEN Lion North'!AR22+'GEN Lion South'!AR22</f>
        <v>745</v>
      </c>
      <c r="AS22" s="165">
        <f>'GEN Lion North'!AS22+'GEN Lion South'!AS22</f>
        <v>756</v>
      </c>
      <c r="AT22" s="165">
        <f>'GEN Lion North'!AT22+'GEN Lion South'!AT22</f>
        <v>792</v>
      </c>
      <c r="BA22" s="22">
        <f t="shared" si="46"/>
        <v>797</v>
      </c>
      <c r="BB22" s="22">
        <f t="shared" si="47"/>
        <v>792</v>
      </c>
      <c r="BE22" s="22">
        <f t="shared" si="48"/>
        <v>792</v>
      </c>
      <c r="BF22" s="122">
        <f t="shared" si="39"/>
        <v>3.2424242424242422</v>
      </c>
      <c r="BG22" s="31">
        <f t="shared" si="39"/>
        <v>1.5690298507462686</v>
      </c>
      <c r="BH22" s="31">
        <f t="shared" si="39"/>
        <v>1.4543795620437956</v>
      </c>
      <c r="BI22" s="31">
        <f t="shared" si="39"/>
        <v>1.197749196141479</v>
      </c>
      <c r="BJ22" s="31">
        <f t="shared" si="39"/>
        <v>1.0161290322580645</v>
      </c>
      <c r="BK22" s="31">
        <f t="shared" si="39"/>
        <v>1.0179948586118253</v>
      </c>
      <c r="BR22" s="111">
        <f t="shared" si="49"/>
        <v>1.4543795620437956</v>
      </c>
      <c r="BS22" s="111">
        <f t="shared" si="50"/>
        <v>1.0179948586118253</v>
      </c>
      <c r="BV22" s="111">
        <f t="shared" si="40"/>
        <v>1.0179948586118253</v>
      </c>
    </row>
    <row r="23" spans="1:74" outlineLevel="1" x14ac:dyDescent="0.25">
      <c r="A23" s="13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31"/>
      <c r="AK23" s="31"/>
      <c r="AL23" s="31"/>
      <c r="AM23" s="31"/>
      <c r="AN23" s="31"/>
      <c r="AO23" s="166"/>
      <c r="AP23" s="166">
        <f>'GEN Lion North'!AP23+'GEN Lion South'!AP23</f>
        <v>2354</v>
      </c>
      <c r="AQ23" s="166">
        <f>'GEN Lion North'!AQ23+'GEN Lion South'!AQ23</f>
        <v>2611</v>
      </c>
      <c r="AR23" s="165">
        <f>'GEN Lion North'!AR23+'GEN Lion South'!AR23</f>
        <v>3496</v>
      </c>
      <c r="AS23" s="165">
        <f>'GEN Lion North'!AS23+'GEN Lion South'!AS23</f>
        <v>4041</v>
      </c>
      <c r="AT23" s="165">
        <f>'GEN Lion North'!AT23+'GEN Lion South'!AT23</f>
        <v>4849</v>
      </c>
      <c r="BA23" s="22">
        <f t="shared" si="46"/>
        <v>2611</v>
      </c>
      <c r="BB23" s="22">
        <f t="shared" si="47"/>
        <v>4849</v>
      </c>
      <c r="BE23" s="22"/>
      <c r="BF23" s="122"/>
      <c r="BG23" s="31"/>
      <c r="BH23" s="31"/>
      <c r="BI23" s="31"/>
      <c r="BJ23" s="31"/>
      <c r="BK23" s="31"/>
      <c r="BR23" s="111"/>
      <c r="BS23" s="111"/>
      <c r="BV23" s="111"/>
    </row>
    <row r="24" spans="1:74" s="17" customFormat="1" x14ac:dyDescent="0.25">
      <c r="A24" s="1" t="s">
        <v>137</v>
      </c>
      <c r="B24" s="7">
        <f>SUM(B16:B22)</f>
        <v>2496</v>
      </c>
      <c r="C24" s="7">
        <f t="shared" ref="C24:Y24" si="53">SUM(C16:C22)</f>
        <v>2586</v>
      </c>
      <c r="D24" s="7">
        <f t="shared" si="53"/>
        <v>2805</v>
      </c>
      <c r="E24" s="7">
        <f t="shared" si="53"/>
        <v>3133</v>
      </c>
      <c r="F24" s="7">
        <f t="shared" si="53"/>
        <v>3046</v>
      </c>
      <c r="G24" s="7">
        <f t="shared" si="53"/>
        <v>3101</v>
      </c>
      <c r="H24" s="7">
        <f t="shared" si="53"/>
        <v>3127</v>
      </c>
      <c r="I24" s="7">
        <f t="shared" si="53"/>
        <v>3315</v>
      </c>
      <c r="J24" s="7">
        <f t="shared" si="53"/>
        <v>3461</v>
      </c>
      <c r="K24" s="7">
        <f t="shared" si="53"/>
        <v>3650</v>
      </c>
      <c r="L24" s="7">
        <f t="shared" si="53"/>
        <v>4000</v>
      </c>
      <c r="M24" s="7">
        <f t="shared" si="53"/>
        <v>4117</v>
      </c>
      <c r="N24" s="7">
        <f t="shared" si="53"/>
        <v>4156</v>
      </c>
      <c r="O24" s="7">
        <f t="shared" si="53"/>
        <v>4067</v>
      </c>
      <c r="P24" s="7">
        <f t="shared" si="53"/>
        <v>4326</v>
      </c>
      <c r="Q24" s="7">
        <f t="shared" si="53"/>
        <v>4505</v>
      </c>
      <c r="R24" s="7">
        <f t="shared" si="53"/>
        <v>4930</v>
      </c>
      <c r="S24" s="7">
        <f t="shared" si="53"/>
        <v>5819</v>
      </c>
      <c r="T24" s="7">
        <f t="shared" si="53"/>
        <v>6335</v>
      </c>
      <c r="U24" s="7">
        <f t="shared" si="53"/>
        <v>6970</v>
      </c>
      <c r="V24" s="7">
        <f t="shared" si="53"/>
        <v>7706</v>
      </c>
      <c r="W24" s="7">
        <f t="shared" si="53"/>
        <v>8408</v>
      </c>
      <c r="X24" s="7">
        <f t="shared" si="53"/>
        <v>9051</v>
      </c>
      <c r="Y24" s="7">
        <f t="shared" si="53"/>
        <v>9845</v>
      </c>
      <c r="Z24" s="27">
        <f t="shared" si="41"/>
        <v>5819</v>
      </c>
      <c r="AA24" s="27">
        <f t="shared" si="51"/>
        <v>4326</v>
      </c>
      <c r="AB24" s="27">
        <f t="shared" si="52"/>
        <v>5819</v>
      </c>
      <c r="AC24" s="27">
        <f>SUM(AC16:AC22)</f>
        <v>7706</v>
      </c>
      <c r="AD24" s="22">
        <f t="shared" si="43"/>
        <v>9051</v>
      </c>
      <c r="AE24" s="27">
        <f t="shared" si="44"/>
        <v>3101</v>
      </c>
      <c r="AF24" s="27">
        <f t="shared" si="34"/>
        <v>2805</v>
      </c>
      <c r="AG24" s="27">
        <f t="shared" si="35"/>
        <v>3101</v>
      </c>
      <c r="AH24" s="27">
        <f t="shared" si="36"/>
        <v>3461</v>
      </c>
      <c r="AI24" s="27">
        <f t="shared" si="37"/>
        <v>4117</v>
      </c>
      <c r="AJ24" s="32">
        <f t="shared" si="45"/>
        <v>0.87649145436955811</v>
      </c>
      <c r="AK24" s="32">
        <f t="shared" si="38"/>
        <v>0.54224598930481283</v>
      </c>
      <c r="AL24" s="32">
        <f t="shared" si="38"/>
        <v>0.87649145436955811</v>
      </c>
      <c r="AM24" s="31">
        <f t="shared" si="38"/>
        <v>1.2265241259751516</v>
      </c>
      <c r="AN24" s="31">
        <f t="shared" si="38"/>
        <v>1.198445470002429</v>
      </c>
      <c r="AO24" s="7">
        <f t="shared" ref="AO24:AT24" si="54">SUM(AO16:AO22)</f>
        <v>10030</v>
      </c>
      <c r="AP24" s="7">
        <f t="shared" si="54"/>
        <v>7676</v>
      </c>
      <c r="AQ24" s="7">
        <f t="shared" si="54"/>
        <v>7777</v>
      </c>
      <c r="AR24" s="7">
        <f t="shared" si="54"/>
        <v>7057</v>
      </c>
      <c r="AS24" s="7">
        <f t="shared" si="54"/>
        <v>7380</v>
      </c>
      <c r="AT24" s="7">
        <f t="shared" si="54"/>
        <v>8015</v>
      </c>
      <c r="BA24" s="115">
        <f t="shared" si="46"/>
        <v>7777</v>
      </c>
      <c r="BB24" s="115">
        <f>INDEX(AR24:AT24,IF($A$2&lt;7,$A$2-3,3))</f>
        <v>8015</v>
      </c>
      <c r="BC24" s="37"/>
      <c r="BD24" s="37"/>
      <c r="BE24" s="115">
        <f t="shared" si="48"/>
        <v>8015</v>
      </c>
      <c r="BF24" s="123">
        <f t="shared" si="39"/>
        <v>2.4133782483156883</v>
      </c>
      <c r="BG24" s="32">
        <f t="shared" si="39"/>
        <v>1.88738627981313</v>
      </c>
      <c r="BH24" s="32">
        <f t="shared" si="39"/>
        <v>1.7977346278317152</v>
      </c>
      <c r="BI24" s="32">
        <f t="shared" si="39"/>
        <v>1.5664816870144285</v>
      </c>
      <c r="BJ24" s="32">
        <f t="shared" si="39"/>
        <v>1.4969574036511155</v>
      </c>
      <c r="BK24" s="32">
        <f t="shared" si="39"/>
        <v>1.3773844303144871</v>
      </c>
      <c r="BL24" s="37"/>
      <c r="BM24" s="37"/>
      <c r="BN24" s="37"/>
      <c r="BO24" s="37"/>
      <c r="BP24" s="37"/>
      <c r="BQ24" s="37"/>
      <c r="BR24" s="118">
        <f t="shared" si="49"/>
        <v>1.7977346278317152</v>
      </c>
      <c r="BS24" s="111">
        <f t="shared" si="50"/>
        <v>1.3773844303144871</v>
      </c>
      <c r="BT24" s="37"/>
      <c r="BU24" s="37"/>
      <c r="BV24" s="118">
        <f t="shared" si="40"/>
        <v>1.3773844303144871</v>
      </c>
    </row>
    <row r="25" spans="1:74" x14ac:dyDescent="0.25">
      <c r="M25" s="66"/>
      <c r="P25">
        <f>SUM(N14:P14)/SUM(N24:P24)</f>
        <v>4.9222704996414022</v>
      </c>
      <c r="T25" s="8"/>
      <c r="U25" s="6"/>
      <c r="Y25" s="66"/>
      <c r="Z25"/>
      <c r="AA25" s="21"/>
      <c r="AE25"/>
      <c r="BE25" s="22"/>
      <c r="BF25" s="124"/>
      <c r="BV25" s="111"/>
    </row>
    <row r="26" spans="1:74" x14ac:dyDescent="0.25">
      <c r="Z26"/>
      <c r="AE26"/>
      <c r="AH26" s="39" t="s">
        <v>39</v>
      </c>
      <c r="BF26" s="124"/>
    </row>
    <row r="27" spans="1:74" s="17" customFormat="1" x14ac:dyDescent="0.25">
      <c r="A27" s="2" t="s">
        <v>10</v>
      </c>
      <c r="B27" s="3">
        <f t="shared" ref="B27:Y27" si="55">B3</f>
        <v>42005</v>
      </c>
      <c r="C27" s="3">
        <f t="shared" si="55"/>
        <v>42036</v>
      </c>
      <c r="D27" s="3">
        <f t="shared" si="55"/>
        <v>42064</v>
      </c>
      <c r="E27" s="3">
        <f t="shared" si="55"/>
        <v>42095</v>
      </c>
      <c r="F27" s="3">
        <f t="shared" si="55"/>
        <v>42125</v>
      </c>
      <c r="G27" s="3">
        <f t="shared" si="55"/>
        <v>42156</v>
      </c>
      <c r="H27" s="3">
        <f t="shared" si="55"/>
        <v>42186</v>
      </c>
      <c r="I27" s="3">
        <f t="shared" si="55"/>
        <v>42217</v>
      </c>
      <c r="J27" s="3">
        <f t="shared" si="55"/>
        <v>42248</v>
      </c>
      <c r="K27" s="3">
        <f t="shared" si="55"/>
        <v>42278</v>
      </c>
      <c r="L27" s="3">
        <f t="shared" si="55"/>
        <v>42309</v>
      </c>
      <c r="M27" s="3">
        <f t="shared" si="55"/>
        <v>42339</v>
      </c>
      <c r="N27" s="3">
        <f t="shared" si="55"/>
        <v>42370</v>
      </c>
      <c r="O27" s="3">
        <f t="shared" si="55"/>
        <v>42401</v>
      </c>
      <c r="P27" s="3">
        <f t="shared" si="55"/>
        <v>42430</v>
      </c>
      <c r="Q27" s="3">
        <f t="shared" si="55"/>
        <v>42461</v>
      </c>
      <c r="R27" s="3">
        <f t="shared" si="55"/>
        <v>42491</v>
      </c>
      <c r="S27" s="3">
        <f t="shared" si="55"/>
        <v>42522</v>
      </c>
      <c r="T27" s="3">
        <f t="shared" si="55"/>
        <v>42552</v>
      </c>
      <c r="U27" s="3">
        <f t="shared" si="55"/>
        <v>42583</v>
      </c>
      <c r="V27" s="3">
        <f t="shared" si="55"/>
        <v>42614</v>
      </c>
      <c r="W27" s="3">
        <f t="shared" si="55"/>
        <v>42644</v>
      </c>
      <c r="X27" s="3">
        <f t="shared" si="55"/>
        <v>42675</v>
      </c>
      <c r="Y27" s="3">
        <f t="shared" si="55"/>
        <v>42705</v>
      </c>
      <c r="Z27" s="29" t="str">
        <f>Z15</f>
        <v>YTD 6/16</v>
      </c>
      <c r="AA27" s="29" t="s">
        <v>19</v>
      </c>
      <c r="AB27" s="29" t="s">
        <v>20</v>
      </c>
      <c r="AC27" s="29" t="s">
        <v>21</v>
      </c>
      <c r="AD27" s="29" t="s">
        <v>22</v>
      </c>
      <c r="AE27" s="26" t="str">
        <f t="shared" ref="AE27:AI27" si="56">AE15</f>
        <v>YTD 6/15</v>
      </c>
      <c r="AF27" s="26" t="str">
        <f t="shared" si="56"/>
        <v>Q1 '15</v>
      </c>
      <c r="AG27" s="26" t="str">
        <f t="shared" si="56"/>
        <v>Q2 '15</v>
      </c>
      <c r="AH27" s="26" t="str">
        <f t="shared" si="56"/>
        <v>Q3 '15</v>
      </c>
      <c r="AI27" s="26" t="str">
        <f t="shared" si="56"/>
        <v>Q4 '15</v>
      </c>
      <c r="AJ27" s="30" t="s">
        <v>27</v>
      </c>
      <c r="AK27" s="30" t="s">
        <v>29</v>
      </c>
      <c r="AL27" s="30" t="s">
        <v>30</v>
      </c>
      <c r="AM27" s="30" t="s">
        <v>31</v>
      </c>
      <c r="AN27" s="30" t="s">
        <v>32</v>
      </c>
      <c r="AO27" s="108">
        <v>42736</v>
      </c>
      <c r="AP27" s="108">
        <v>42767</v>
      </c>
      <c r="AQ27" s="108">
        <v>42795</v>
      </c>
      <c r="AR27" s="108">
        <v>42826</v>
      </c>
      <c r="AS27" s="108">
        <v>42856</v>
      </c>
      <c r="AT27" s="108">
        <v>42887</v>
      </c>
      <c r="AU27" s="108">
        <v>42917</v>
      </c>
      <c r="AV27" s="108">
        <v>42948</v>
      </c>
      <c r="AW27" s="108">
        <v>42979</v>
      </c>
      <c r="AX27" s="108">
        <v>43009</v>
      </c>
      <c r="AY27" s="108">
        <v>43040</v>
      </c>
      <c r="AZ27" s="108">
        <v>43070</v>
      </c>
      <c r="BA27" s="29" t="s">
        <v>123</v>
      </c>
      <c r="BB27" s="29" t="s">
        <v>124</v>
      </c>
      <c r="BC27" s="29" t="s">
        <v>125</v>
      </c>
      <c r="BD27" s="29" t="s">
        <v>126</v>
      </c>
      <c r="BE27" s="29" t="str">
        <f>"YTD " &amp; A26 &amp;"/17"</f>
        <v>YTD /17</v>
      </c>
      <c r="BF27" s="121">
        <v>42736</v>
      </c>
      <c r="BG27" s="108">
        <v>42767</v>
      </c>
      <c r="BH27" s="108">
        <v>42795</v>
      </c>
      <c r="BI27" s="108">
        <v>42826</v>
      </c>
      <c r="BJ27" s="108">
        <v>42856</v>
      </c>
      <c r="BK27" s="108">
        <v>42887</v>
      </c>
      <c r="BL27" s="108">
        <v>42917</v>
      </c>
      <c r="BM27" s="108">
        <v>42948</v>
      </c>
      <c r="BN27" s="108">
        <v>42979</v>
      </c>
      <c r="BO27" s="108">
        <v>43009</v>
      </c>
      <c r="BP27" s="108">
        <v>43040</v>
      </c>
      <c r="BQ27" s="108">
        <v>43070</v>
      </c>
      <c r="BR27" s="29" t="s">
        <v>127</v>
      </c>
      <c r="BS27" s="29" t="s">
        <v>128</v>
      </c>
      <c r="BT27" s="29" t="s">
        <v>96</v>
      </c>
      <c r="BU27" s="29" t="s">
        <v>129</v>
      </c>
      <c r="BV27" s="112" t="s">
        <v>130</v>
      </c>
    </row>
    <row r="28" spans="1:74" outlineLevel="1" x14ac:dyDescent="0.25">
      <c r="A28" t="s">
        <v>159</v>
      </c>
      <c r="B28">
        <f>'Agency North'!C28+'Agency South'!C28</f>
        <v>38</v>
      </c>
      <c r="C28">
        <f>'Agency North'!D28+'Agency South'!D28</f>
        <v>30</v>
      </c>
      <c r="D28">
        <f>'Agency North'!E28+'Agency South'!E28</f>
        <v>41</v>
      </c>
      <c r="E28">
        <f>'Agency North'!F28+'Agency South'!F28</f>
        <v>53</v>
      </c>
      <c r="F28">
        <f>'Agency North'!G28+'Agency South'!G28</f>
        <v>59</v>
      </c>
      <c r="G28">
        <f>'Agency North'!H28+'Agency South'!H28</f>
        <v>54</v>
      </c>
      <c r="H28" s="22">
        <f>'Agency North'!I28+'Agency South'!I28</f>
        <v>52</v>
      </c>
      <c r="I28" s="22">
        <f>'Agency North'!J28+'Agency South'!J28</f>
        <v>47</v>
      </c>
      <c r="J28" s="22">
        <f>'Agency North'!K28+'Agency South'!K28</f>
        <v>65</v>
      </c>
      <c r="K28" s="22">
        <f>'Agency North'!L28+'Agency South'!L28</f>
        <v>61</v>
      </c>
      <c r="L28" s="22">
        <f>'Agency North'!M28+'Agency South'!M28</f>
        <v>54</v>
      </c>
      <c r="M28" s="22">
        <f>'Agency North'!N28+'Agency South'!N28</f>
        <v>57</v>
      </c>
      <c r="N28" s="22">
        <f>'Agency North'!O28+'Agency South'!O28</f>
        <v>45</v>
      </c>
      <c r="O28" s="22">
        <f>'Agency North'!P28+'Agency South'!P28</f>
        <v>41</v>
      </c>
      <c r="P28" s="22">
        <f>'Agency North'!Q28+'Agency South'!Q28</f>
        <v>65</v>
      </c>
      <c r="Q28" s="22">
        <f>'Agency North'!R28+'Agency South'!R28</f>
        <v>51</v>
      </c>
      <c r="R28" s="22">
        <f>'Agency North'!S28+'Agency South'!S28</f>
        <v>50</v>
      </c>
      <c r="S28" s="22">
        <f>'Agency North'!T28+'Agency South'!T28</f>
        <v>64</v>
      </c>
      <c r="T28" s="22">
        <f>'Agency North'!U28+'Agency South'!U28</f>
        <v>46</v>
      </c>
      <c r="U28" s="22">
        <f>'Agency North'!V28+'Agency South'!V28</f>
        <v>47</v>
      </c>
      <c r="V28" s="22">
        <f>'Agency North'!W28+'Agency South'!W28</f>
        <v>51</v>
      </c>
      <c r="W28" s="22">
        <f>'Agency North'!X28+'Agency South'!X28</f>
        <v>42</v>
      </c>
      <c r="X28" s="22">
        <f>'Agency North'!Y28+'Agency South'!Y28</f>
        <v>42</v>
      </c>
      <c r="Y28" s="22">
        <f>'Agency North'!Z28+'Agency South'!Z28</f>
        <v>51</v>
      </c>
      <c r="Z28" s="22">
        <f>SUM(N28:INDEX(N28:Y28,$A$2))</f>
        <v>316</v>
      </c>
      <c r="AA28" s="22">
        <f>SUM(N28:P28)</f>
        <v>151</v>
      </c>
      <c r="AB28" s="22">
        <f>SUM(Q28:S28)</f>
        <v>165</v>
      </c>
      <c r="AC28" s="22">
        <f>SUM(T28:V28)</f>
        <v>144</v>
      </c>
      <c r="AD28" s="22">
        <f>SUM(W28:Y28)</f>
        <v>135</v>
      </c>
      <c r="AE28" s="22">
        <f>SUM(B28                                                               : INDEX(B28:M28,$A$2))</f>
        <v>275</v>
      </c>
      <c r="AF28" s="22">
        <f t="shared" ref="AF28:AF34" si="57">SUM(B28:D28)</f>
        <v>109</v>
      </c>
      <c r="AG28" s="22">
        <f t="shared" ref="AG28:AG34" si="58">SUM(E28:G28)</f>
        <v>166</v>
      </c>
      <c r="AH28" s="22">
        <f>SUM(H28:J28)</f>
        <v>164</v>
      </c>
      <c r="AI28" s="22">
        <f t="shared" ref="AI28:AI34" si="59">SUM(K28:M28)</f>
        <v>172</v>
      </c>
      <c r="AJ28" s="31">
        <f>Z28/AE28-1</f>
        <v>0.14909090909090916</v>
      </c>
      <c r="AK28" s="31">
        <f t="shared" ref="AK28:AM36" si="60">AA28/AF28-1</f>
        <v>0.3853211009174311</v>
      </c>
      <c r="AL28" s="31">
        <f t="shared" si="60"/>
        <v>-6.0240963855421326E-3</v>
      </c>
      <c r="AM28" s="31">
        <f t="shared" si="60"/>
        <v>-0.12195121951219512</v>
      </c>
      <c r="AN28" s="31">
        <f>AD28/SUM(K28:INDEX(K28:M28,MOD($A$2,3)))-1</f>
        <v>-0.21511627906976749</v>
      </c>
      <c r="AO28" s="166">
        <f>'GEN Lion North'!AO28+'GEN Lion South'!AO28</f>
        <v>81</v>
      </c>
      <c r="AP28" s="166">
        <f>'GEN Lion North'!AP28+'GEN Lion South'!AP28</f>
        <v>100</v>
      </c>
      <c r="AQ28" s="166">
        <f>'GEN Lion North'!AQ28+'GEN Lion South'!AQ28</f>
        <v>106</v>
      </c>
      <c r="AR28" s="165">
        <f>'GEN Lion North'!AR28+'GEN Lion South'!AR28</f>
        <v>305</v>
      </c>
      <c r="AS28" s="165">
        <f>'GEN Lion North'!AS28+'GEN Lion South'!AS28</f>
        <v>251</v>
      </c>
      <c r="AT28" s="165">
        <f>'GEN Lion North'!AT28+'GEN Lion South'!AT28</f>
        <v>233</v>
      </c>
      <c r="BA28" s="110">
        <f>SUM(AO28:INDEX(AO28:AQ28,IF($A$2&lt;3,$A$2,3)))</f>
        <v>287</v>
      </c>
      <c r="BB28" s="110">
        <f>SUM(AR28:INDEX(AR28:AT28,IF($A$2&lt;7,$A$2-3,3)))</f>
        <v>789</v>
      </c>
      <c r="BC28" s="110">
        <f>SUM(AU28:INDEX(AU28:AW28,IF(AND($A$2&gt;6,$A$2&lt;10),$A$2-6,0)))</f>
        <v>0</v>
      </c>
      <c r="BD28" s="110">
        <f>SUM(AX28:INDEX(AX28:AZ28,IF($A$2&gt;9,$A$2-9,0)))</f>
        <v>0</v>
      </c>
      <c r="BE28" s="110">
        <f>SUM($AO28:INDEX(AO28:AZ28,$A$2))</f>
        <v>1076</v>
      </c>
      <c r="BF28" s="122">
        <f t="shared" ref="BF28:BQ36" si="61">AO28/N28</f>
        <v>1.8</v>
      </c>
      <c r="BG28" s="111">
        <f t="shared" si="61"/>
        <v>2.4390243902439024</v>
      </c>
      <c r="BH28" s="111">
        <f t="shared" si="61"/>
        <v>1.6307692307692307</v>
      </c>
      <c r="BI28" s="111">
        <f t="shared" si="61"/>
        <v>5.9803921568627452</v>
      </c>
      <c r="BJ28" s="111">
        <f t="shared" si="61"/>
        <v>5.0199999999999996</v>
      </c>
      <c r="BK28" s="111">
        <f t="shared" si="61"/>
        <v>3.640625</v>
      </c>
      <c r="BL28" s="111">
        <f t="shared" si="61"/>
        <v>0</v>
      </c>
      <c r="BM28" s="111">
        <f t="shared" si="61"/>
        <v>0</v>
      </c>
      <c r="BN28" s="111">
        <f t="shared" si="61"/>
        <v>0</v>
      </c>
      <c r="BO28" s="111">
        <f t="shared" si="61"/>
        <v>0</v>
      </c>
      <c r="BP28" s="111">
        <f t="shared" si="61"/>
        <v>0</v>
      </c>
      <c r="BQ28" s="111">
        <f t="shared" si="61"/>
        <v>0</v>
      </c>
      <c r="BR28" s="111">
        <f>BA28/SUM(N28:INDEX(N28:P28,IF($A$2&lt;3,$A$2,3)))</f>
        <v>1.9006622516556291</v>
      </c>
      <c r="BS28" s="111">
        <f>BB28/SUM(Q28:INDEX(Q28:S28,IF($A$2&lt;7,$A$2-3,3)))</f>
        <v>4.7818181818181822</v>
      </c>
      <c r="BT28" s="111">
        <f t="shared" ref="BT28:BU36" si="62">BC28/AC28</f>
        <v>0</v>
      </c>
      <c r="BU28" s="111">
        <f t="shared" si="62"/>
        <v>0</v>
      </c>
      <c r="BV28" s="111">
        <f t="shared" ref="BV28:BV36" si="63">BE28/Z28</f>
        <v>3.4050632911392404</v>
      </c>
    </row>
    <row r="29" spans="1:74" outlineLevel="1" x14ac:dyDescent="0.25">
      <c r="A29" t="s">
        <v>5</v>
      </c>
      <c r="B29">
        <f>'Agency North'!C29+'Agency South'!C29</f>
        <v>122</v>
      </c>
      <c r="C29">
        <f>'Agency North'!D29+'Agency South'!D29</f>
        <v>72</v>
      </c>
      <c r="D29">
        <f>'Agency North'!E29+'Agency South'!E29</f>
        <v>140</v>
      </c>
      <c r="E29">
        <f>'Agency North'!F29+'Agency South'!F29</f>
        <v>166</v>
      </c>
      <c r="F29">
        <f>'Agency North'!G29+'Agency South'!G29</f>
        <v>159</v>
      </c>
      <c r="G29">
        <f>'Agency North'!H29+'Agency South'!H29</f>
        <v>205</v>
      </c>
      <c r="H29" s="22">
        <f>'Agency North'!I29+'Agency South'!I29</f>
        <v>242</v>
      </c>
      <c r="I29" s="22">
        <f>'Agency North'!J29+'Agency South'!J29</f>
        <v>175</v>
      </c>
      <c r="J29" s="22">
        <f>'Agency North'!K29+'Agency South'!K29</f>
        <v>269</v>
      </c>
      <c r="K29" s="22">
        <f>'Agency North'!L29+'Agency South'!L29</f>
        <v>202</v>
      </c>
      <c r="L29" s="22">
        <f>'Agency North'!M29+'Agency South'!M29</f>
        <v>376</v>
      </c>
      <c r="M29" s="22">
        <f>'Agency North'!N29+'Agency South'!N29</f>
        <v>276</v>
      </c>
      <c r="N29" s="22">
        <f>'Agency North'!O29+'Agency South'!O29</f>
        <v>59</v>
      </c>
      <c r="O29" s="22">
        <f>'Agency North'!P29+'Agency South'!P29</f>
        <v>63</v>
      </c>
      <c r="P29" s="22">
        <f>'Agency North'!Q29+'Agency South'!Q29</f>
        <v>301</v>
      </c>
      <c r="Q29" s="22">
        <f>'Agency North'!R29+'Agency South'!R29</f>
        <v>244</v>
      </c>
      <c r="R29" s="22">
        <f>'Agency North'!S29+'Agency South'!S29</f>
        <v>299</v>
      </c>
      <c r="S29" s="22">
        <f>'Agency North'!T29+'Agency South'!T29</f>
        <v>576</v>
      </c>
      <c r="T29" s="22">
        <f>'Agency North'!U29+'Agency South'!U29</f>
        <v>359</v>
      </c>
      <c r="U29" s="22">
        <f>'Agency North'!V29+'Agency South'!V29</f>
        <v>409</v>
      </c>
      <c r="V29" s="22">
        <f>'Agency North'!W29+'Agency South'!W29</f>
        <v>554</v>
      </c>
      <c r="W29" s="22">
        <f>'Agency North'!X29+'Agency South'!X29</f>
        <v>434</v>
      </c>
      <c r="X29" s="22">
        <f>'Agency North'!Y29+'Agency South'!Y29</f>
        <v>407</v>
      </c>
      <c r="Y29" s="22">
        <f>'Agency North'!Z29+'Agency South'!Z29</f>
        <v>774</v>
      </c>
      <c r="Z29" s="22">
        <f>SUM(N29:INDEX(N29:Y29,$A$2))</f>
        <v>1542</v>
      </c>
      <c r="AA29" s="22">
        <f t="shared" ref="AA29:AA34" si="64">SUM(N29:P29)</f>
        <v>423</v>
      </c>
      <c r="AB29" s="22">
        <f t="shared" ref="AB29:AB34" si="65">SUM(Q29:S29)</f>
        <v>1119</v>
      </c>
      <c r="AC29" s="22">
        <f t="shared" ref="AC29:AC34" si="66">SUM(T29:V29)</f>
        <v>1322</v>
      </c>
      <c r="AD29" s="22">
        <f t="shared" ref="AD29:AD34" si="67">SUM(W29:Y29)</f>
        <v>1615</v>
      </c>
      <c r="AE29" s="22">
        <f>SUM(B29                                                               : INDEX(B29:M29,$A$2))</f>
        <v>864</v>
      </c>
      <c r="AF29" s="22">
        <f t="shared" si="57"/>
        <v>334</v>
      </c>
      <c r="AG29" s="22">
        <f t="shared" si="58"/>
        <v>530</v>
      </c>
      <c r="AH29" s="22">
        <f t="shared" ref="AH29:AH34" si="68">SUM(H29:J29)</f>
        <v>686</v>
      </c>
      <c r="AI29" s="22">
        <f t="shared" si="59"/>
        <v>854</v>
      </c>
      <c r="AJ29" s="31">
        <f t="shared" ref="AJ29:AJ36" si="69">Z29/AE29-1</f>
        <v>0.78472222222222232</v>
      </c>
      <c r="AK29" s="31">
        <f t="shared" si="60"/>
        <v>0.26646706586826352</v>
      </c>
      <c r="AL29" s="31">
        <f t="shared" si="60"/>
        <v>1.111320754716981</v>
      </c>
      <c r="AM29" s="31">
        <f t="shared" si="60"/>
        <v>0.92711370262390669</v>
      </c>
      <c r="AN29" s="31">
        <f>AD29/SUM(K29:INDEX(K29:M29,MOD($A$2,3)))-1</f>
        <v>0.8911007025761124</v>
      </c>
      <c r="AO29" s="166">
        <f>'GEN Lion North'!AO29+'GEN Lion South'!AO29</f>
        <v>160</v>
      </c>
      <c r="AP29" s="166">
        <f>'GEN Lion North'!AP29+'GEN Lion South'!AP29</f>
        <v>325</v>
      </c>
      <c r="AQ29" s="166">
        <f>'GEN Lion North'!AQ29+'GEN Lion South'!AQ29</f>
        <v>591</v>
      </c>
      <c r="AR29" s="165">
        <f>'GEN Lion North'!AR29+'GEN Lion South'!AR29</f>
        <v>460</v>
      </c>
      <c r="AS29" s="165">
        <f>'GEN Lion North'!AS29+'GEN Lion South'!AS29</f>
        <v>429</v>
      </c>
      <c r="AT29" s="165">
        <f>'GEN Lion North'!AT29+'GEN Lion South'!AT29</f>
        <v>914</v>
      </c>
      <c r="BA29" s="110">
        <f>SUM(AO29:INDEX(AO29:AQ29,IF($A$2&lt;3,$A$2,3)))</f>
        <v>1076</v>
      </c>
      <c r="BB29" s="110">
        <f>SUM(AR29:INDEX(AR29:AT29,IF($A$2&lt;7,$A$2-3,3)))</f>
        <v>1803</v>
      </c>
      <c r="BC29" s="110">
        <f>SUM(AU29:INDEX(AU29:AW29,IF(AND($A$2&gt;6,$A$2&lt;10),$A$2-6,0)))</f>
        <v>0</v>
      </c>
      <c r="BD29" s="110">
        <f>SUM(AX29:INDEX(AX29:AZ29,IF($A$2&gt;9,$A$2-9,0)))</f>
        <v>0</v>
      </c>
      <c r="BE29" s="110">
        <f>SUM($AO29:INDEX(AO29:AZ29,$A$2))</f>
        <v>2879</v>
      </c>
      <c r="BF29" s="122">
        <f t="shared" si="61"/>
        <v>2.7118644067796609</v>
      </c>
      <c r="BG29" s="111">
        <f t="shared" si="61"/>
        <v>5.1587301587301591</v>
      </c>
      <c r="BH29" s="111">
        <f t="shared" si="61"/>
        <v>1.9634551495016612</v>
      </c>
      <c r="BI29" s="111">
        <f t="shared" si="61"/>
        <v>1.8852459016393444</v>
      </c>
      <c r="BJ29" s="111">
        <f t="shared" si="61"/>
        <v>1.4347826086956521</v>
      </c>
      <c r="BK29" s="111">
        <f t="shared" si="61"/>
        <v>1.5868055555555556</v>
      </c>
      <c r="BL29" s="111">
        <f t="shared" si="61"/>
        <v>0</v>
      </c>
      <c r="BM29" s="111">
        <f t="shared" si="61"/>
        <v>0</v>
      </c>
      <c r="BN29" s="111">
        <f t="shared" si="61"/>
        <v>0</v>
      </c>
      <c r="BO29" s="111">
        <f t="shared" si="61"/>
        <v>0</v>
      </c>
      <c r="BP29" s="111">
        <f t="shared" si="61"/>
        <v>0</v>
      </c>
      <c r="BQ29" s="111">
        <f t="shared" si="61"/>
        <v>0</v>
      </c>
      <c r="BR29" s="111">
        <f>BA29/SUM(N29:INDEX(N29:P29,IF($A$2&lt;3,$A$2,3)))</f>
        <v>2.5437352245862885</v>
      </c>
      <c r="BS29" s="111">
        <f>BB29/SUM(Q29:INDEX(Q29:S29,IF($A$2&lt;7,$A$2-3,3)))</f>
        <v>1.6112600536193029</v>
      </c>
      <c r="BT29" s="111">
        <f t="shared" si="62"/>
        <v>0</v>
      </c>
      <c r="BU29" s="111">
        <f t="shared" si="62"/>
        <v>0</v>
      </c>
      <c r="BV29" s="111">
        <f t="shared" si="63"/>
        <v>1.8670557717250325</v>
      </c>
    </row>
    <row r="30" spans="1:74" outlineLevel="1" x14ac:dyDescent="0.25">
      <c r="A30" t="s">
        <v>6</v>
      </c>
      <c r="B30">
        <f>'Agency North'!C30+'Agency South'!C30</f>
        <v>106</v>
      </c>
      <c r="C30">
        <f>'Agency North'!D30+'Agency South'!D30</f>
        <v>106</v>
      </c>
      <c r="D30">
        <f>'Agency North'!E30+'Agency South'!E30</f>
        <v>71</v>
      </c>
      <c r="E30">
        <f>'Agency North'!F30+'Agency South'!F30</f>
        <v>140</v>
      </c>
      <c r="F30">
        <f>'Agency North'!G30+'Agency South'!G30</f>
        <v>162</v>
      </c>
      <c r="G30">
        <f>'Agency North'!H30+'Agency South'!H30</f>
        <v>149</v>
      </c>
      <c r="H30" s="22">
        <f>'Agency North'!I30+'Agency South'!I30</f>
        <v>168</v>
      </c>
      <c r="I30" s="22">
        <f>'Agency North'!J30+'Agency South'!J30</f>
        <v>132</v>
      </c>
      <c r="J30" s="22">
        <f>'Agency North'!K30+'Agency South'!K30</f>
        <v>174</v>
      </c>
      <c r="K30" s="22">
        <f>'Agency North'!L30+'Agency South'!L30</f>
        <v>203</v>
      </c>
      <c r="L30" s="22">
        <f>'Agency North'!M30+'Agency South'!M30</f>
        <v>121</v>
      </c>
      <c r="M30" s="22">
        <f>'Agency North'!N30+'Agency South'!N30</f>
        <v>320</v>
      </c>
      <c r="N30" s="22">
        <f>'Agency North'!O30+'Agency South'!O30</f>
        <v>104</v>
      </c>
      <c r="O30" s="22">
        <f>'Agency North'!P30+'Agency South'!P30</f>
        <v>56</v>
      </c>
      <c r="P30" s="22">
        <f>'Agency North'!Q30+'Agency South'!Q30</f>
        <v>49</v>
      </c>
      <c r="Q30" s="22">
        <f>'Agency North'!R30+'Agency South'!R30</f>
        <v>169</v>
      </c>
      <c r="R30" s="22">
        <f>'Agency North'!S30+'Agency South'!S30</f>
        <v>162</v>
      </c>
      <c r="S30" s="22">
        <f>'Agency North'!T30+'Agency South'!T30</f>
        <v>232</v>
      </c>
      <c r="T30" s="22">
        <f>'Agency North'!U30+'Agency South'!U30</f>
        <v>300</v>
      </c>
      <c r="U30" s="22">
        <f>'Agency North'!V30+'Agency South'!V30</f>
        <v>228</v>
      </c>
      <c r="V30" s="22">
        <f>'Agency North'!W30+'Agency South'!W30</f>
        <v>310</v>
      </c>
      <c r="W30" s="22">
        <f>'Agency North'!X30+'Agency South'!X30</f>
        <v>301</v>
      </c>
      <c r="X30" s="22">
        <f>'Agency North'!Y30+'Agency South'!Y30</f>
        <v>313</v>
      </c>
      <c r="Y30" s="22">
        <f>'Agency North'!Z30+'Agency South'!Z30</f>
        <v>377</v>
      </c>
      <c r="Z30" s="22">
        <f>SUM(N30:INDEX(N30:Y30,$A$2))</f>
        <v>772</v>
      </c>
      <c r="AA30" s="22">
        <f t="shared" si="64"/>
        <v>209</v>
      </c>
      <c r="AB30" s="22">
        <f t="shared" si="65"/>
        <v>563</v>
      </c>
      <c r="AC30" s="22">
        <f t="shared" si="66"/>
        <v>838</v>
      </c>
      <c r="AD30" s="22">
        <f t="shared" si="67"/>
        <v>991</v>
      </c>
      <c r="AE30" s="22">
        <f>SUM(B30                                                               : INDEX(B30:M30,$A$2))</f>
        <v>734</v>
      </c>
      <c r="AF30" s="22">
        <f t="shared" si="57"/>
        <v>283</v>
      </c>
      <c r="AG30" s="22">
        <f t="shared" si="58"/>
        <v>451</v>
      </c>
      <c r="AH30" s="22">
        <f t="shared" si="68"/>
        <v>474</v>
      </c>
      <c r="AI30" s="22">
        <f t="shared" si="59"/>
        <v>644</v>
      </c>
      <c r="AJ30" s="31">
        <f t="shared" si="69"/>
        <v>5.1771117166212521E-2</v>
      </c>
      <c r="AK30" s="31">
        <f t="shared" si="60"/>
        <v>-0.2614840989399293</v>
      </c>
      <c r="AL30" s="31">
        <f t="shared" si="60"/>
        <v>0.24833702882483366</v>
      </c>
      <c r="AM30" s="31">
        <f t="shared" si="60"/>
        <v>0.76793248945147674</v>
      </c>
      <c r="AN30" s="31">
        <f>AD30/SUM(K30:INDEX(K30:M30,MOD($A$2,3)))-1</f>
        <v>0.53881987577639756</v>
      </c>
      <c r="AO30" s="166">
        <f>'GEN Lion North'!AO30+'GEN Lion South'!AO30</f>
        <v>218</v>
      </c>
      <c r="AP30" s="166">
        <f>'GEN Lion North'!AP30+'GEN Lion South'!AP30</f>
        <v>117</v>
      </c>
      <c r="AQ30" s="166">
        <f>'GEN Lion North'!AQ30+'GEN Lion South'!AQ30</f>
        <v>274</v>
      </c>
      <c r="AR30" s="165">
        <f>'GEN Lion North'!AR30+'GEN Lion South'!AR30</f>
        <v>262</v>
      </c>
      <c r="AS30" s="165">
        <f>'GEN Lion North'!AS30+'GEN Lion South'!AS30</f>
        <v>213</v>
      </c>
      <c r="AT30" s="165">
        <f>'GEN Lion North'!AT30+'GEN Lion South'!AT30</f>
        <v>196</v>
      </c>
      <c r="BA30" s="110">
        <f>SUM(AO30:INDEX(AO30:AQ30,IF($A$2&lt;3,$A$2,3)))</f>
        <v>609</v>
      </c>
      <c r="BB30" s="110">
        <f>SUM(AR30:INDEX(AR30:AT30,IF($A$2&lt;7,$A$2-3,3)))</f>
        <v>671</v>
      </c>
      <c r="BC30" s="110">
        <f>SUM(AU30:INDEX(AU30:AW30,IF(AND($A$2&gt;6,$A$2&lt;10),$A$2-6,0)))</f>
        <v>0</v>
      </c>
      <c r="BD30" s="110">
        <f>SUM(AX30:INDEX(AX30:AZ30,IF($A$2&gt;9,$A$2-9,0)))</f>
        <v>0</v>
      </c>
      <c r="BE30" s="110">
        <f>SUM($AO30:INDEX(AO30:AZ30,$A$2))</f>
        <v>1280</v>
      </c>
      <c r="BF30" s="122">
        <f t="shared" si="61"/>
        <v>2.0961538461538463</v>
      </c>
      <c r="BG30" s="111">
        <f t="shared" si="61"/>
        <v>2.0892857142857144</v>
      </c>
      <c r="BH30" s="111">
        <f t="shared" si="61"/>
        <v>5.591836734693878</v>
      </c>
      <c r="BI30" s="111">
        <f t="shared" si="61"/>
        <v>1.5502958579881656</v>
      </c>
      <c r="BJ30" s="111">
        <f t="shared" si="61"/>
        <v>1.3148148148148149</v>
      </c>
      <c r="BK30" s="111">
        <f t="shared" si="61"/>
        <v>0.84482758620689657</v>
      </c>
      <c r="BL30" s="111">
        <f t="shared" si="61"/>
        <v>0</v>
      </c>
      <c r="BM30" s="111">
        <f t="shared" si="61"/>
        <v>0</v>
      </c>
      <c r="BN30" s="111">
        <f t="shared" si="61"/>
        <v>0</v>
      </c>
      <c r="BO30" s="111">
        <f t="shared" si="61"/>
        <v>0</v>
      </c>
      <c r="BP30" s="111">
        <f t="shared" si="61"/>
        <v>0</v>
      </c>
      <c r="BQ30" s="111">
        <f t="shared" si="61"/>
        <v>0</v>
      </c>
      <c r="BR30" s="111">
        <f>BA30/SUM(N30:INDEX(N30:P30,IF($A$2&lt;3,$A$2,3)))</f>
        <v>2.9138755980861246</v>
      </c>
      <c r="BS30" s="111">
        <f>BB30/SUM(Q30:INDEX(Q30:S30,IF($A$2&lt;7,$A$2-3,3)))</f>
        <v>1.191829484902309</v>
      </c>
      <c r="BT30" s="111">
        <f t="shared" si="62"/>
        <v>0</v>
      </c>
      <c r="BU30" s="111">
        <f t="shared" si="62"/>
        <v>0</v>
      </c>
      <c r="BV30" s="111">
        <f t="shared" si="63"/>
        <v>1.6580310880829014</v>
      </c>
    </row>
    <row r="31" spans="1:74" outlineLevel="1" x14ac:dyDescent="0.25">
      <c r="A31" t="s">
        <v>7</v>
      </c>
      <c r="B31">
        <f>'Agency North'!C31+'Agency South'!C31</f>
        <v>124</v>
      </c>
      <c r="C31">
        <f>'Agency North'!D31+'Agency South'!D31</f>
        <v>116</v>
      </c>
      <c r="D31">
        <f>'Agency North'!E31+'Agency South'!E31</f>
        <v>176</v>
      </c>
      <c r="E31">
        <f>'Agency North'!F31+'Agency South'!F31</f>
        <v>110</v>
      </c>
      <c r="F31">
        <f>'Agency North'!G31+'Agency South'!G31</f>
        <v>136</v>
      </c>
      <c r="G31">
        <f>'Agency North'!H31+'Agency South'!H31</f>
        <v>257</v>
      </c>
      <c r="H31" s="22">
        <f>'Agency North'!I31+'Agency South'!I31</f>
        <v>234</v>
      </c>
      <c r="I31" s="22">
        <f>'Agency North'!J31+'Agency South'!J31</f>
        <v>160</v>
      </c>
      <c r="J31" s="22">
        <f>'Agency North'!K31+'Agency South'!K31</f>
        <v>270</v>
      </c>
      <c r="K31" s="22">
        <f>'Agency North'!L31+'Agency South'!L31</f>
        <v>210</v>
      </c>
      <c r="L31" s="22">
        <f>'Agency North'!M31+'Agency South'!M31</f>
        <v>266</v>
      </c>
      <c r="M31" s="22">
        <f>'Agency North'!N31+'Agency South'!N31</f>
        <v>290</v>
      </c>
      <c r="N31" s="22">
        <f>'Agency North'!O31+'Agency South'!O31</f>
        <v>147</v>
      </c>
      <c r="O31" s="22">
        <f>'Agency North'!P31+'Agency South'!P31</f>
        <v>177</v>
      </c>
      <c r="P31" s="22">
        <f>'Agency North'!Q31+'Agency South'!Q31</f>
        <v>150</v>
      </c>
      <c r="Q31" s="22">
        <f>'Agency North'!R31+'Agency South'!R31</f>
        <v>62</v>
      </c>
      <c r="R31" s="22">
        <f>'Agency North'!S31+'Agency South'!S31</f>
        <v>150</v>
      </c>
      <c r="S31" s="22">
        <f>'Agency North'!T31+'Agency South'!T31</f>
        <v>250</v>
      </c>
      <c r="T31" s="22">
        <f>'Agency North'!U31+'Agency South'!U31</f>
        <v>203</v>
      </c>
      <c r="U31" s="22">
        <f>'Agency North'!V31+'Agency South'!V31</f>
        <v>307</v>
      </c>
      <c r="V31" s="22">
        <f>'Agency North'!W31+'Agency South'!W31</f>
        <v>343</v>
      </c>
      <c r="W31" s="22">
        <f>'Agency North'!X31+'Agency South'!X31</f>
        <v>243</v>
      </c>
      <c r="X31" s="22">
        <f>'Agency North'!Y31+'Agency South'!Y31</f>
        <v>323</v>
      </c>
      <c r="Y31" s="22">
        <f>'Agency North'!Z31+'Agency South'!Z31</f>
        <v>494</v>
      </c>
      <c r="Z31" s="22">
        <f>SUM(N31:INDEX(N31:Y31,$A$2))</f>
        <v>936</v>
      </c>
      <c r="AA31" s="22">
        <f t="shared" si="64"/>
        <v>474</v>
      </c>
      <c r="AB31" s="22">
        <f t="shared" si="65"/>
        <v>462</v>
      </c>
      <c r="AC31" s="22">
        <f t="shared" si="66"/>
        <v>853</v>
      </c>
      <c r="AD31" s="22">
        <f t="shared" si="67"/>
        <v>1060</v>
      </c>
      <c r="AE31" s="22">
        <f>SUM(B31                                                               : INDEX(B31:M31,$A$2))</f>
        <v>919</v>
      </c>
      <c r="AF31" s="22">
        <f t="shared" si="57"/>
        <v>416</v>
      </c>
      <c r="AG31" s="22">
        <f t="shared" si="58"/>
        <v>503</v>
      </c>
      <c r="AH31" s="22">
        <f t="shared" si="68"/>
        <v>664</v>
      </c>
      <c r="AI31" s="22">
        <f t="shared" si="59"/>
        <v>766</v>
      </c>
      <c r="AJ31" s="31">
        <f t="shared" si="69"/>
        <v>1.8498367791077275E-2</v>
      </c>
      <c r="AK31" s="31">
        <f t="shared" si="60"/>
        <v>0.13942307692307687</v>
      </c>
      <c r="AL31" s="31">
        <f t="shared" si="60"/>
        <v>-8.1510934393638212E-2</v>
      </c>
      <c r="AM31" s="31">
        <f t="shared" si="60"/>
        <v>0.28463855421686746</v>
      </c>
      <c r="AN31" s="31">
        <f>AD31/SUM(K31:INDEX(K31:M31,MOD($A$2,3)))-1</f>
        <v>0.38381201044386426</v>
      </c>
      <c r="AO31" s="166">
        <f>'GEN Lion North'!AO31+'GEN Lion South'!AO31</f>
        <v>238</v>
      </c>
      <c r="AP31" s="166">
        <f>'GEN Lion North'!AP31+'GEN Lion South'!AP31</f>
        <v>423</v>
      </c>
      <c r="AQ31" s="166">
        <f>'GEN Lion North'!AQ31+'GEN Lion South'!AQ31</f>
        <v>281</v>
      </c>
      <c r="AR31" s="165">
        <f>'GEN Lion North'!AR31+'GEN Lion South'!AR31</f>
        <v>206</v>
      </c>
      <c r="AS31" s="165">
        <f>'GEN Lion North'!AS31+'GEN Lion South'!AS31</f>
        <v>235</v>
      </c>
      <c r="AT31" s="165">
        <f>'GEN Lion North'!AT31+'GEN Lion South'!AT31</f>
        <v>222</v>
      </c>
      <c r="BA31" s="110">
        <f>SUM(AO31:INDEX(AO31:AQ31,IF($A$2&lt;3,$A$2,3)))</f>
        <v>942</v>
      </c>
      <c r="BB31" s="110">
        <f>SUM(AR31:INDEX(AR31:AT31,IF($A$2&lt;7,$A$2-3,3)))</f>
        <v>663</v>
      </c>
      <c r="BC31" s="110">
        <f>SUM(AU31:INDEX(AU31:AW31,IF(AND($A$2&gt;6,$A$2&lt;10),$A$2-6,0)))</f>
        <v>0</v>
      </c>
      <c r="BD31" s="110">
        <f>SUM(AX31:INDEX(AX31:AZ31,IF($A$2&gt;9,$A$2-9,0)))</f>
        <v>0</v>
      </c>
      <c r="BE31" s="110">
        <f>SUM($AO31:INDEX(AO31:AZ31,$A$2))</f>
        <v>1605</v>
      </c>
      <c r="BF31" s="122">
        <f t="shared" si="61"/>
        <v>1.6190476190476191</v>
      </c>
      <c r="BG31" s="111">
        <f t="shared" si="61"/>
        <v>2.3898305084745761</v>
      </c>
      <c r="BH31" s="111">
        <f t="shared" si="61"/>
        <v>1.8733333333333333</v>
      </c>
      <c r="BI31" s="111">
        <f t="shared" si="61"/>
        <v>3.3225806451612905</v>
      </c>
      <c r="BJ31" s="111">
        <f t="shared" si="61"/>
        <v>1.5666666666666667</v>
      </c>
      <c r="BK31" s="111">
        <f t="shared" si="61"/>
        <v>0.88800000000000001</v>
      </c>
      <c r="BL31" s="111">
        <f t="shared" si="61"/>
        <v>0</v>
      </c>
      <c r="BM31" s="111">
        <f t="shared" si="61"/>
        <v>0</v>
      </c>
      <c r="BN31" s="111">
        <f t="shared" si="61"/>
        <v>0</v>
      </c>
      <c r="BO31" s="111">
        <f t="shared" si="61"/>
        <v>0</v>
      </c>
      <c r="BP31" s="111">
        <f t="shared" si="61"/>
        <v>0</v>
      </c>
      <c r="BQ31" s="111">
        <f t="shared" si="61"/>
        <v>0</v>
      </c>
      <c r="BR31" s="111">
        <f>BA31/SUM(N31:INDEX(N31:P31,IF($A$2&lt;3,$A$2,3)))</f>
        <v>1.9873417721518987</v>
      </c>
      <c r="BS31" s="111">
        <f>BB31/SUM(Q31:INDEX(Q31:S31,IF($A$2&lt;7,$A$2-3,3)))</f>
        <v>1.4350649350649352</v>
      </c>
      <c r="BT31" s="111">
        <f t="shared" si="62"/>
        <v>0</v>
      </c>
      <c r="BU31" s="111">
        <f t="shared" si="62"/>
        <v>0</v>
      </c>
      <c r="BV31" s="111">
        <f t="shared" si="63"/>
        <v>1.7147435897435896</v>
      </c>
    </row>
    <row r="32" spans="1:74" outlineLevel="1" x14ac:dyDescent="0.25">
      <c r="A32" t="s">
        <v>8</v>
      </c>
      <c r="B32">
        <f>'Agency North'!C32+'Agency South'!C32</f>
        <v>81</v>
      </c>
      <c r="C32">
        <f>'Agency North'!D32+'Agency South'!D32</f>
        <v>65</v>
      </c>
      <c r="D32">
        <f>'Agency North'!E32+'Agency South'!E32</f>
        <v>124</v>
      </c>
      <c r="E32">
        <f>'Agency North'!F32+'Agency South'!F32</f>
        <v>142</v>
      </c>
      <c r="F32">
        <f>'Agency North'!G32+'Agency South'!G32</f>
        <v>182</v>
      </c>
      <c r="G32">
        <f>'Agency North'!H32+'Agency South'!H32</f>
        <v>143</v>
      </c>
      <c r="H32" s="22">
        <f>'Agency North'!I32+'Agency South'!I32</f>
        <v>132</v>
      </c>
      <c r="I32" s="22">
        <f>'Agency North'!J32+'Agency South'!J32</f>
        <v>140</v>
      </c>
      <c r="J32" s="22">
        <f>'Agency North'!K32+'Agency South'!K32</f>
        <v>260</v>
      </c>
      <c r="K32" s="22">
        <f>'Agency North'!L32+'Agency South'!L32</f>
        <v>192</v>
      </c>
      <c r="L32" s="22">
        <f>'Agency North'!M32+'Agency South'!M32</f>
        <v>199</v>
      </c>
      <c r="M32" s="22">
        <f>'Agency North'!N32+'Agency South'!N32</f>
        <v>233</v>
      </c>
      <c r="N32" s="22">
        <f>'Agency North'!O32+'Agency South'!O32</f>
        <v>124</v>
      </c>
      <c r="O32" s="22">
        <f>'Agency North'!P32+'Agency South'!P32</f>
        <v>121</v>
      </c>
      <c r="P32" s="22">
        <f>'Agency North'!Q32+'Agency South'!Q32</f>
        <v>256</v>
      </c>
      <c r="Q32" s="22">
        <f>'Agency North'!R32+'Agency South'!R32</f>
        <v>184</v>
      </c>
      <c r="R32" s="22">
        <f>'Agency North'!S32+'Agency South'!S32</f>
        <v>132</v>
      </c>
      <c r="S32" s="22">
        <f>'Agency North'!T32+'Agency South'!T32</f>
        <v>114</v>
      </c>
      <c r="T32" s="22">
        <f>'Agency North'!U32+'Agency South'!U32</f>
        <v>113</v>
      </c>
      <c r="U32" s="22">
        <f>'Agency North'!V32+'Agency South'!V32</f>
        <v>155</v>
      </c>
      <c r="V32" s="22">
        <f>'Agency North'!W32+'Agency South'!W32</f>
        <v>186</v>
      </c>
      <c r="W32" s="22">
        <f>'Agency North'!X32+'Agency South'!X32</f>
        <v>180</v>
      </c>
      <c r="X32" s="22">
        <f>'Agency North'!Y32+'Agency South'!Y32</f>
        <v>156</v>
      </c>
      <c r="Y32" s="22">
        <f>'Agency North'!Z32+'Agency South'!Z32</f>
        <v>321</v>
      </c>
      <c r="Z32" s="22">
        <f>SUM(N32:INDEX(N32:Y32,$A$2))</f>
        <v>931</v>
      </c>
      <c r="AA32" s="22">
        <f t="shared" si="64"/>
        <v>501</v>
      </c>
      <c r="AB32" s="22">
        <f t="shared" si="65"/>
        <v>430</v>
      </c>
      <c r="AC32" s="22">
        <f t="shared" si="66"/>
        <v>454</v>
      </c>
      <c r="AD32" s="22">
        <f t="shared" si="67"/>
        <v>657</v>
      </c>
      <c r="AE32" s="22">
        <f>SUM(B32                                                               : INDEX(B32:M32,$A$2))</f>
        <v>737</v>
      </c>
      <c r="AF32" s="22">
        <f t="shared" si="57"/>
        <v>270</v>
      </c>
      <c r="AG32" s="22">
        <f t="shared" si="58"/>
        <v>467</v>
      </c>
      <c r="AH32" s="22">
        <f t="shared" si="68"/>
        <v>532</v>
      </c>
      <c r="AI32" s="22">
        <f t="shared" si="59"/>
        <v>624</v>
      </c>
      <c r="AJ32" s="31">
        <f t="shared" si="69"/>
        <v>0.26322930800542732</v>
      </c>
      <c r="AK32" s="31">
        <f t="shared" si="60"/>
        <v>0.85555555555555562</v>
      </c>
      <c r="AL32" s="31">
        <f t="shared" si="60"/>
        <v>-7.9229122055674561E-2</v>
      </c>
      <c r="AM32" s="31">
        <f t="shared" si="60"/>
        <v>-0.14661654135338342</v>
      </c>
      <c r="AN32" s="31">
        <f>AD32/SUM(K32:INDEX(K32:M32,MOD($A$2,3)))-1</f>
        <v>5.2884615384615419E-2</v>
      </c>
      <c r="AO32" s="166">
        <f>'GEN Lion North'!AO32+'GEN Lion South'!AO32</f>
        <v>146</v>
      </c>
      <c r="AP32" s="166">
        <f>'GEN Lion North'!AP32+'GEN Lion South'!AP32</f>
        <v>255</v>
      </c>
      <c r="AQ32" s="166">
        <f>'GEN Lion North'!AQ32+'GEN Lion South'!AQ32</f>
        <v>362</v>
      </c>
      <c r="AR32" s="165">
        <f>'GEN Lion North'!AR32+'GEN Lion South'!AR32</f>
        <v>180</v>
      </c>
      <c r="AS32" s="165">
        <f>'GEN Lion North'!AS32+'GEN Lion South'!AS32</f>
        <v>109</v>
      </c>
      <c r="AT32" s="165">
        <f>'GEN Lion North'!AT32+'GEN Lion South'!AT32</f>
        <v>105</v>
      </c>
      <c r="BA32" s="110">
        <f>SUM(AO32:INDEX(AO32:AQ32,IF($A$2&lt;3,$A$2,3)))</f>
        <v>763</v>
      </c>
      <c r="BB32" s="110">
        <f>SUM(AR32:INDEX(AR32:AT32,IF($A$2&lt;7,$A$2-3,3)))</f>
        <v>394</v>
      </c>
      <c r="BC32" s="110">
        <f>SUM(AU32:INDEX(AU32:AW32,IF(AND($A$2&gt;6,$A$2&lt;10),$A$2-6,0)))</f>
        <v>0</v>
      </c>
      <c r="BD32" s="110">
        <f>SUM(AX32:INDEX(AX32:AZ32,IF($A$2&gt;9,$A$2-9,0)))</f>
        <v>0</v>
      </c>
      <c r="BE32" s="110">
        <f>SUM($AO32:INDEX(AO32:AZ32,$A$2))</f>
        <v>1157</v>
      </c>
      <c r="BF32" s="122">
        <f t="shared" si="61"/>
        <v>1.1774193548387097</v>
      </c>
      <c r="BG32" s="111">
        <f t="shared" si="61"/>
        <v>2.1074380165289255</v>
      </c>
      <c r="BH32" s="111">
        <f t="shared" si="61"/>
        <v>1.4140625</v>
      </c>
      <c r="BI32" s="111">
        <f t="shared" si="61"/>
        <v>0.97826086956521741</v>
      </c>
      <c r="BJ32" s="111">
        <f t="shared" si="61"/>
        <v>0.8257575757575758</v>
      </c>
      <c r="BK32" s="111">
        <f t="shared" si="61"/>
        <v>0.92105263157894735</v>
      </c>
      <c r="BL32" s="111">
        <f t="shared" si="61"/>
        <v>0</v>
      </c>
      <c r="BM32" s="111">
        <f t="shared" si="61"/>
        <v>0</v>
      </c>
      <c r="BN32" s="111">
        <f t="shared" si="61"/>
        <v>0</v>
      </c>
      <c r="BO32" s="111">
        <f t="shared" si="61"/>
        <v>0</v>
      </c>
      <c r="BP32" s="111">
        <f t="shared" si="61"/>
        <v>0</v>
      </c>
      <c r="BQ32" s="111">
        <f t="shared" si="61"/>
        <v>0</v>
      </c>
      <c r="BR32" s="111">
        <f>BA32/SUM(N32:INDEX(N32:P32,IF($A$2&lt;3,$A$2,3)))</f>
        <v>1.5229540918163673</v>
      </c>
      <c r="BS32" s="111">
        <f>BB32/SUM(Q32:INDEX(Q32:S32,IF($A$2&lt;7,$A$2-3,3)))</f>
        <v>0.91627906976744189</v>
      </c>
      <c r="BT32" s="111">
        <f t="shared" si="62"/>
        <v>0</v>
      </c>
      <c r="BU32" s="111">
        <f t="shared" si="62"/>
        <v>0</v>
      </c>
      <c r="BV32" s="111">
        <f t="shared" si="63"/>
        <v>1.2427497314715359</v>
      </c>
    </row>
    <row r="33" spans="1:76" outlineLevel="1" x14ac:dyDescent="0.25">
      <c r="A33" t="s">
        <v>1</v>
      </c>
      <c r="B33">
        <f>'Agency North'!C33+'Agency South'!C33</f>
        <v>63</v>
      </c>
      <c r="C33">
        <f>'Agency North'!D33+'Agency South'!D33</f>
        <v>59</v>
      </c>
      <c r="D33">
        <f>'Agency North'!E33+'Agency South'!E33</f>
        <v>70</v>
      </c>
      <c r="E33">
        <f>'Agency North'!F33+'Agency South'!F33</f>
        <v>112</v>
      </c>
      <c r="F33">
        <f>'Agency North'!G33+'Agency South'!G33</f>
        <v>142</v>
      </c>
      <c r="G33">
        <f>'Agency North'!H33+'Agency South'!H33</f>
        <v>150</v>
      </c>
      <c r="H33" s="22">
        <f>'Agency North'!I33+'Agency South'!I33</f>
        <v>146</v>
      </c>
      <c r="I33" s="22">
        <f>'Agency North'!J33+'Agency South'!J33</f>
        <v>126</v>
      </c>
      <c r="J33" s="22">
        <f>'Agency North'!K33+'Agency South'!K33</f>
        <v>213</v>
      </c>
      <c r="K33" s="22">
        <f>'Agency North'!L33+'Agency South'!L33</f>
        <v>185</v>
      </c>
      <c r="L33" s="22">
        <f>'Agency North'!M33+'Agency South'!M33</f>
        <v>224</v>
      </c>
      <c r="M33" s="22">
        <f>'Agency North'!N33+'Agency South'!N33</f>
        <v>252</v>
      </c>
      <c r="N33" s="22">
        <f>'Agency North'!O33+'Agency South'!O33</f>
        <v>99</v>
      </c>
      <c r="O33" s="22">
        <f>'Agency North'!P33+'Agency South'!P33</f>
        <v>110</v>
      </c>
      <c r="P33" s="22">
        <f>'Agency North'!Q33+'Agency South'!Q33</f>
        <v>189</v>
      </c>
      <c r="Q33" s="22">
        <f>'Agency North'!R33+'Agency South'!R33</f>
        <v>184</v>
      </c>
      <c r="R33" s="22">
        <f>'Agency North'!S33+'Agency South'!S33</f>
        <v>186</v>
      </c>
      <c r="S33" s="22">
        <f>'Agency North'!T33+'Agency South'!T33</f>
        <v>236</v>
      </c>
      <c r="T33" s="22">
        <f>'Agency North'!U33+'Agency South'!U33</f>
        <v>167</v>
      </c>
      <c r="U33" s="22">
        <f>'Agency North'!V33+'Agency South'!V33</f>
        <v>137</v>
      </c>
      <c r="V33" s="22">
        <f>'Agency North'!W33+'Agency South'!W33</f>
        <v>138</v>
      </c>
      <c r="W33" s="22">
        <f>'Agency North'!X33+'Agency South'!X33</f>
        <v>112</v>
      </c>
      <c r="X33" s="22">
        <f>'Agency North'!Y33+'Agency South'!Y33</f>
        <v>143</v>
      </c>
      <c r="Y33" s="22">
        <f>'Agency North'!Z33+'Agency South'!Z33</f>
        <v>248</v>
      </c>
      <c r="Z33" s="22">
        <f>SUM(N33:INDEX(N33:Y33,$A$2))</f>
        <v>1004</v>
      </c>
      <c r="AA33" s="22">
        <f t="shared" si="64"/>
        <v>398</v>
      </c>
      <c r="AB33" s="22">
        <f t="shared" si="65"/>
        <v>606</v>
      </c>
      <c r="AC33" s="22">
        <f t="shared" si="66"/>
        <v>442</v>
      </c>
      <c r="AD33" s="22">
        <f t="shared" si="67"/>
        <v>503</v>
      </c>
      <c r="AE33" s="22">
        <f>SUM(B33                                                               : INDEX(B33:M33,$A$2))</f>
        <v>596</v>
      </c>
      <c r="AF33" s="22">
        <f t="shared" si="57"/>
        <v>192</v>
      </c>
      <c r="AG33" s="22">
        <f t="shared" si="58"/>
        <v>404</v>
      </c>
      <c r="AH33" s="22">
        <f t="shared" si="68"/>
        <v>485</v>
      </c>
      <c r="AI33" s="22">
        <f t="shared" si="59"/>
        <v>661</v>
      </c>
      <c r="AJ33" s="31">
        <f t="shared" si="69"/>
        <v>0.68456375838926165</v>
      </c>
      <c r="AK33" s="31">
        <f t="shared" si="60"/>
        <v>1.0729166666666665</v>
      </c>
      <c r="AL33" s="31">
        <f t="shared" si="60"/>
        <v>0.5</v>
      </c>
      <c r="AM33" s="31">
        <f t="shared" si="60"/>
        <v>-8.8659793814433008E-2</v>
      </c>
      <c r="AN33" s="31">
        <f>AD33/SUM(K33:INDEX(K33:M33,MOD($A$2,3)))-1</f>
        <v>-0.23903177004538578</v>
      </c>
      <c r="AO33" s="166">
        <f>'GEN Lion North'!AO33+'GEN Lion South'!AO33</f>
        <v>73</v>
      </c>
      <c r="AP33" s="166">
        <f>'GEN Lion North'!AP33+'GEN Lion South'!AP33</f>
        <v>107</v>
      </c>
      <c r="AQ33" s="166">
        <f>'GEN Lion North'!AQ33+'GEN Lion South'!AQ33</f>
        <v>166</v>
      </c>
      <c r="AR33" s="165">
        <f>'GEN Lion North'!AR33+'GEN Lion South'!AR33</f>
        <v>139</v>
      </c>
      <c r="AS33" s="165">
        <f>'GEN Lion North'!AS33+'GEN Lion South'!AS33</f>
        <v>118</v>
      </c>
      <c r="AT33" s="165">
        <f>'GEN Lion North'!AT33+'GEN Lion South'!AT33</f>
        <v>117</v>
      </c>
      <c r="BA33" s="110">
        <f>SUM(AO33:INDEX(AO33:AQ33,IF($A$2&lt;3,$A$2,3)))</f>
        <v>346</v>
      </c>
      <c r="BB33" s="110">
        <f>SUM(AR33:INDEX(AR33:AT33,IF($A$2&lt;7,$A$2-3,3)))</f>
        <v>374</v>
      </c>
      <c r="BC33" s="110">
        <f>SUM(AU33:INDEX(AU33:AW33,IF(AND($A$2&gt;6,$A$2&lt;10),$A$2-6,0)))</f>
        <v>0</v>
      </c>
      <c r="BD33" s="110">
        <f>SUM(AX33:INDEX(AX33:AZ33,IF($A$2&gt;9,$A$2-9,0)))</f>
        <v>0</v>
      </c>
      <c r="BE33" s="110">
        <f>SUM($AO33:INDEX(AO33:AZ33,$A$2))</f>
        <v>720</v>
      </c>
      <c r="BF33" s="122">
        <f t="shared" si="61"/>
        <v>0.73737373737373735</v>
      </c>
      <c r="BG33" s="111">
        <f t="shared" si="61"/>
        <v>0.97272727272727277</v>
      </c>
      <c r="BH33" s="111">
        <f t="shared" si="61"/>
        <v>0.87830687830687826</v>
      </c>
      <c r="BI33" s="111">
        <f t="shared" si="61"/>
        <v>0.75543478260869568</v>
      </c>
      <c r="BJ33" s="111">
        <f t="shared" si="61"/>
        <v>0.63440860215053763</v>
      </c>
      <c r="BK33" s="111">
        <f t="shared" si="61"/>
        <v>0.49576271186440679</v>
      </c>
      <c r="BL33" s="111">
        <f t="shared" si="61"/>
        <v>0</v>
      </c>
      <c r="BM33" s="111">
        <f t="shared" si="61"/>
        <v>0</v>
      </c>
      <c r="BN33" s="111">
        <f t="shared" si="61"/>
        <v>0</v>
      </c>
      <c r="BO33" s="111">
        <f t="shared" si="61"/>
        <v>0</v>
      </c>
      <c r="BP33" s="111">
        <f t="shared" si="61"/>
        <v>0</v>
      </c>
      <c r="BQ33" s="111">
        <f t="shared" si="61"/>
        <v>0</v>
      </c>
      <c r="BR33" s="111">
        <f>BA33/SUM(N33:INDEX(N33:P33,IF($A$2&lt;3,$A$2,3)))</f>
        <v>0.8693467336683417</v>
      </c>
      <c r="BS33" s="111">
        <f>BB33/SUM(Q33:INDEX(Q33:S33,IF($A$2&lt;7,$A$2-3,3)))</f>
        <v>0.61716171617161719</v>
      </c>
      <c r="BT33" s="111">
        <f t="shared" si="62"/>
        <v>0</v>
      </c>
      <c r="BU33" s="111">
        <f t="shared" si="62"/>
        <v>0</v>
      </c>
      <c r="BV33" s="111">
        <f t="shared" si="63"/>
        <v>0.71713147410358569</v>
      </c>
    </row>
    <row r="34" spans="1:76" outlineLevel="1" x14ac:dyDescent="0.25">
      <c r="A34" t="s">
        <v>2</v>
      </c>
      <c r="B34">
        <f>'Agency North'!C34+'Agency South'!C34</f>
        <v>23</v>
      </c>
      <c r="C34">
        <f>'Agency North'!D34+'Agency South'!D34</f>
        <v>17</v>
      </c>
      <c r="D34">
        <f>'Agency North'!E34+'Agency South'!E34</f>
        <v>20</v>
      </c>
      <c r="E34">
        <f>'Agency North'!F34+'Agency South'!F34</f>
        <v>21</v>
      </c>
      <c r="F34">
        <f>'Agency North'!G34+'Agency South'!G34</f>
        <v>41</v>
      </c>
      <c r="G34">
        <f>'Agency North'!H34+'Agency South'!H34</f>
        <v>40</v>
      </c>
      <c r="H34" s="22">
        <f>'Agency North'!I34+'Agency South'!I34</f>
        <v>44</v>
      </c>
      <c r="I34" s="22">
        <f>'Agency North'!J34+'Agency South'!J34</f>
        <v>52</v>
      </c>
      <c r="J34" s="22">
        <f>'Agency North'!K34+'Agency South'!K34</f>
        <v>113</v>
      </c>
      <c r="K34" s="22">
        <f>'Agency North'!L34+'Agency South'!L34</f>
        <v>77</v>
      </c>
      <c r="L34" s="22">
        <f>'Agency North'!M34+'Agency South'!M34</f>
        <v>125</v>
      </c>
      <c r="M34" s="22">
        <f>'Agency North'!N34+'Agency South'!N34</f>
        <v>140</v>
      </c>
      <c r="N34" s="22">
        <f>'Agency North'!O34+'Agency South'!O34</f>
        <v>57</v>
      </c>
      <c r="O34" s="22">
        <f>'Agency North'!P34+'Agency South'!P34</f>
        <v>52</v>
      </c>
      <c r="P34" s="22">
        <f>'Agency North'!Q34+'Agency South'!Q34</f>
        <v>106</v>
      </c>
      <c r="Q34" s="22">
        <f>'Agency North'!R34+'Agency South'!R34</f>
        <v>85</v>
      </c>
      <c r="R34" s="22">
        <f>'Agency North'!S34+'Agency South'!S34</f>
        <v>109</v>
      </c>
      <c r="S34" s="22">
        <f>'Agency North'!T34+'Agency South'!T34</f>
        <v>175</v>
      </c>
      <c r="T34" s="22">
        <f>'Agency North'!U34+'Agency South'!U34</f>
        <v>122</v>
      </c>
      <c r="U34" s="22">
        <f>'Agency North'!V34+'Agency South'!V34</f>
        <v>137</v>
      </c>
      <c r="V34" s="22">
        <f>'Agency North'!W34+'Agency South'!W34</f>
        <v>152</v>
      </c>
      <c r="W34" s="22">
        <f>'Agency North'!X34+'Agency South'!X34</f>
        <v>154</v>
      </c>
      <c r="X34" s="22">
        <f>'Agency North'!Y34+'Agency South'!Y34</f>
        <v>155</v>
      </c>
      <c r="Y34" s="22">
        <f>'Agency North'!Z34+'Agency South'!Z34</f>
        <v>255</v>
      </c>
      <c r="Z34" s="22">
        <f>SUM(N34:INDEX(N34:Y34,$A$2))</f>
        <v>584</v>
      </c>
      <c r="AA34" s="22">
        <f t="shared" si="64"/>
        <v>215</v>
      </c>
      <c r="AB34" s="22">
        <f t="shared" si="65"/>
        <v>369</v>
      </c>
      <c r="AC34" s="22">
        <f t="shared" si="66"/>
        <v>411</v>
      </c>
      <c r="AD34" s="22">
        <f t="shared" si="67"/>
        <v>564</v>
      </c>
      <c r="AE34" s="22">
        <f>SUM(B34                                                               : INDEX(B34:M34,$A$2))</f>
        <v>162</v>
      </c>
      <c r="AF34" s="22">
        <f t="shared" si="57"/>
        <v>60</v>
      </c>
      <c r="AG34" s="22">
        <f t="shared" si="58"/>
        <v>102</v>
      </c>
      <c r="AH34" s="22">
        <f t="shared" si="68"/>
        <v>209</v>
      </c>
      <c r="AI34" s="22">
        <f t="shared" si="59"/>
        <v>342</v>
      </c>
      <c r="AJ34" s="31">
        <f t="shared" si="69"/>
        <v>2.6049382716049383</v>
      </c>
      <c r="AK34" s="31">
        <f t="shared" si="60"/>
        <v>2.5833333333333335</v>
      </c>
      <c r="AL34" s="31">
        <f t="shared" si="60"/>
        <v>2.6176470588235294</v>
      </c>
      <c r="AM34" s="31">
        <f t="shared" si="60"/>
        <v>0.96650717703349276</v>
      </c>
      <c r="AN34" s="31">
        <f>AD34/SUM(K34:INDEX(K34:M34,MOD($A$2,3)))-1</f>
        <v>0.64912280701754388</v>
      </c>
      <c r="AO34" s="166">
        <f>'GEN Lion North'!AO34+'GEN Lion South'!AO34</f>
        <v>105</v>
      </c>
      <c r="AP34" s="166">
        <f>'GEN Lion North'!AP34+'GEN Lion South'!AP34</f>
        <v>115</v>
      </c>
      <c r="AQ34" s="166">
        <f>'GEN Lion North'!AQ34+'GEN Lion South'!AQ34</f>
        <v>135</v>
      </c>
      <c r="AR34" s="165">
        <f>'GEN Lion North'!AR34+'GEN Lion South'!AR34</f>
        <v>131</v>
      </c>
      <c r="AS34" s="165">
        <f>'GEN Lion North'!AS34+'GEN Lion South'!AS34</f>
        <v>112</v>
      </c>
      <c r="AT34" s="165">
        <f>'GEN Lion North'!AT34+'GEN Lion South'!AT34</f>
        <v>101</v>
      </c>
      <c r="BA34" s="110">
        <f>SUM(AO34:INDEX(AO34:AQ34,IF($A$2&lt;3,$A$2,3)))</f>
        <v>355</v>
      </c>
      <c r="BB34" s="110">
        <f>SUM(AR34:INDEX(AR34:AT34,IF($A$2&lt;7,$A$2-3,3)))</f>
        <v>344</v>
      </c>
      <c r="BC34" s="110">
        <f>SUM(AU34:INDEX(AU34:AW34,IF(AND($A$2&gt;6,$A$2&lt;10),$A$2-6,0)))</f>
        <v>0</v>
      </c>
      <c r="BD34" s="110">
        <f>SUM(AX34:INDEX(AX34:AZ34,IF($A$2&gt;9,$A$2-9,0)))</f>
        <v>0</v>
      </c>
      <c r="BE34" s="110">
        <f>SUM($AO34:INDEX(AO34:AZ34,$A$2))</f>
        <v>699</v>
      </c>
      <c r="BF34" s="122">
        <f t="shared" si="61"/>
        <v>1.8421052631578947</v>
      </c>
      <c r="BG34" s="111">
        <f t="shared" si="61"/>
        <v>2.2115384615384617</v>
      </c>
      <c r="BH34" s="111">
        <f t="shared" si="61"/>
        <v>1.2735849056603774</v>
      </c>
      <c r="BI34" s="111">
        <f t="shared" si="61"/>
        <v>1.5411764705882354</v>
      </c>
      <c r="BJ34" s="111">
        <f t="shared" si="61"/>
        <v>1.0275229357798166</v>
      </c>
      <c r="BK34" s="111">
        <f t="shared" si="61"/>
        <v>0.57714285714285718</v>
      </c>
      <c r="BL34" s="111">
        <f t="shared" si="61"/>
        <v>0</v>
      </c>
      <c r="BM34" s="111">
        <f t="shared" si="61"/>
        <v>0</v>
      </c>
      <c r="BN34" s="111">
        <f t="shared" si="61"/>
        <v>0</v>
      </c>
      <c r="BO34" s="111">
        <f t="shared" si="61"/>
        <v>0</v>
      </c>
      <c r="BP34" s="111">
        <f t="shared" si="61"/>
        <v>0</v>
      </c>
      <c r="BQ34" s="111">
        <f t="shared" si="61"/>
        <v>0</v>
      </c>
      <c r="BR34" s="111">
        <f>BA34/SUM(N34:INDEX(N34:P34,IF($A$2&lt;3,$A$2,3)))</f>
        <v>1.6511627906976745</v>
      </c>
      <c r="BS34" s="111">
        <f>BB34/SUM(Q34:INDEX(Q34:S34,IF($A$2&lt;7,$A$2-3,3)))</f>
        <v>0.9322493224932249</v>
      </c>
      <c r="BT34" s="111">
        <f t="shared" si="62"/>
        <v>0</v>
      </c>
      <c r="BU34" s="111">
        <f t="shared" si="62"/>
        <v>0</v>
      </c>
      <c r="BV34" s="111">
        <f t="shared" si="63"/>
        <v>1.196917808219178</v>
      </c>
    </row>
    <row r="35" spans="1:76" outlineLevel="1" x14ac:dyDescent="0.25">
      <c r="A35" s="135" t="s">
        <v>136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1"/>
      <c r="AK35" s="31"/>
      <c r="AL35" s="31"/>
      <c r="AM35" s="31"/>
      <c r="AN35" s="31"/>
      <c r="AO35" s="166"/>
      <c r="AP35" s="166">
        <f>'GEN Lion North'!AP35+'GEN Lion South'!AP35</f>
        <v>98</v>
      </c>
      <c r="AQ35" s="166">
        <f>'GEN Lion North'!AQ35+'GEN Lion South'!AQ35</f>
        <v>76</v>
      </c>
      <c r="AR35" s="165">
        <f>'GEN Lion North'!AR35+'GEN Lion South'!AR35</f>
        <v>150</v>
      </c>
      <c r="AS35" s="165">
        <f>'GEN Lion North'!AS35+'GEN Lion South'!AS35</f>
        <v>67</v>
      </c>
      <c r="AT35" s="165">
        <f>'GEN Lion North'!AT35+'GEN Lion South'!AT35</f>
        <v>57</v>
      </c>
      <c r="BA35" s="110">
        <f>SUM(AO35:INDEX(AO35:AQ35,IF($A$2&lt;3,$A$2,3)))</f>
        <v>174</v>
      </c>
      <c r="BB35" s="110">
        <f>SUM(AR35:INDEX(AR35:AT35,IF($A$2&lt;7,$A$2-3,3)))</f>
        <v>274</v>
      </c>
      <c r="BC35" s="110"/>
      <c r="BD35" s="110"/>
      <c r="BE35" s="110">
        <f>SUM($AO35:INDEX(AO35:AZ35,$A$2))</f>
        <v>448</v>
      </c>
      <c r="BF35" s="122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</row>
    <row r="36" spans="1:76" s="17" customFormat="1" x14ac:dyDescent="0.25">
      <c r="A36" s="1" t="s">
        <v>137</v>
      </c>
      <c r="B36" s="1">
        <f>SUM(B28:B34)</f>
        <v>557</v>
      </c>
      <c r="C36" s="1">
        <f t="shared" ref="C36:AI36" si="70">SUM(C28:C34)</f>
        <v>465</v>
      </c>
      <c r="D36" s="1">
        <f t="shared" si="70"/>
        <v>642</v>
      </c>
      <c r="E36" s="1">
        <f t="shared" si="70"/>
        <v>744</v>
      </c>
      <c r="F36" s="1">
        <f t="shared" si="70"/>
        <v>881</v>
      </c>
      <c r="G36" s="1">
        <f t="shared" si="70"/>
        <v>998</v>
      </c>
      <c r="H36" s="7">
        <f t="shared" si="70"/>
        <v>1018</v>
      </c>
      <c r="I36" s="7">
        <f t="shared" si="70"/>
        <v>832</v>
      </c>
      <c r="J36" s="7">
        <f t="shared" si="70"/>
        <v>1364</v>
      </c>
      <c r="K36" s="7">
        <f t="shared" si="70"/>
        <v>1130</v>
      </c>
      <c r="L36" s="7">
        <f t="shared" si="70"/>
        <v>1365</v>
      </c>
      <c r="M36" s="7">
        <f t="shared" si="70"/>
        <v>1568</v>
      </c>
      <c r="N36" s="7">
        <f t="shared" si="70"/>
        <v>635</v>
      </c>
      <c r="O36" s="7">
        <f t="shared" si="70"/>
        <v>620</v>
      </c>
      <c r="P36" s="7">
        <f t="shared" si="70"/>
        <v>1116</v>
      </c>
      <c r="Q36" s="7">
        <f t="shared" si="70"/>
        <v>979</v>
      </c>
      <c r="R36" s="7">
        <f t="shared" si="70"/>
        <v>1088</v>
      </c>
      <c r="S36" s="7">
        <f t="shared" si="70"/>
        <v>1647</v>
      </c>
      <c r="T36" s="7">
        <f t="shared" si="70"/>
        <v>1310</v>
      </c>
      <c r="U36" s="7">
        <f t="shared" si="70"/>
        <v>1420</v>
      </c>
      <c r="V36" s="7">
        <f t="shared" si="70"/>
        <v>1734</v>
      </c>
      <c r="W36" s="7">
        <f t="shared" si="70"/>
        <v>1466</v>
      </c>
      <c r="X36" s="7">
        <f t="shared" si="70"/>
        <v>1539</v>
      </c>
      <c r="Y36" s="7">
        <f t="shared" si="70"/>
        <v>2520</v>
      </c>
      <c r="Z36" s="7">
        <f>SUM(N36:INDEX(N36:Y36,$A$2))</f>
        <v>6085</v>
      </c>
      <c r="AA36" s="7">
        <f t="shared" si="70"/>
        <v>2371</v>
      </c>
      <c r="AB36" s="7">
        <f t="shared" si="70"/>
        <v>3714</v>
      </c>
      <c r="AC36" s="7">
        <f t="shared" si="70"/>
        <v>4464</v>
      </c>
      <c r="AD36" s="7">
        <f t="shared" si="70"/>
        <v>5525</v>
      </c>
      <c r="AE36" s="7">
        <f t="shared" si="70"/>
        <v>4287</v>
      </c>
      <c r="AF36" s="7">
        <f t="shared" si="70"/>
        <v>1664</v>
      </c>
      <c r="AG36" s="7">
        <f t="shared" si="70"/>
        <v>2623</v>
      </c>
      <c r="AH36" s="7">
        <f t="shared" si="70"/>
        <v>3214</v>
      </c>
      <c r="AI36" s="7">
        <f t="shared" si="70"/>
        <v>4063</v>
      </c>
      <c r="AJ36" s="32">
        <f t="shared" si="69"/>
        <v>0.41940751108000929</v>
      </c>
      <c r="AK36" s="32">
        <f t="shared" si="60"/>
        <v>0.42487980769230771</v>
      </c>
      <c r="AL36" s="32">
        <f t="shared" si="60"/>
        <v>0.41593595120091509</v>
      </c>
      <c r="AM36" s="32">
        <f t="shared" si="60"/>
        <v>0.38892345986309884</v>
      </c>
      <c r="AN36" s="31">
        <f>AD36/SUM(K36:INDEX(K36:M36,MOD($A$2,3)))-1</f>
        <v>0.35983263598326354</v>
      </c>
      <c r="AO36" s="7">
        <f t="shared" ref="AO36:AQ36" si="71">SUM(AO28:AO34)</f>
        <v>1021</v>
      </c>
      <c r="AP36" s="7">
        <f t="shared" si="71"/>
        <v>1442</v>
      </c>
      <c r="AQ36" s="7">
        <f t="shared" si="71"/>
        <v>1915</v>
      </c>
      <c r="AR36" s="7">
        <f t="shared" ref="AR36:AT36" si="72">SUM(AR28:AR34)</f>
        <v>1683</v>
      </c>
      <c r="AS36" s="7">
        <f t="shared" si="72"/>
        <v>1467</v>
      </c>
      <c r="AT36" s="7">
        <f t="shared" si="72"/>
        <v>1888</v>
      </c>
      <c r="BA36" s="116">
        <f>SUM(AO36:INDEX(AO36:AQ36,IF($A$2&lt;3,$A$2,3)))</f>
        <v>4378</v>
      </c>
      <c r="BB36" s="116">
        <f>SUM(AR36:INDEX(AR36:AT36,IF($A$2&lt;7,$A$2-3,3)))</f>
        <v>5038</v>
      </c>
      <c r="BC36" s="116">
        <f>SUM(AU36:INDEX(AU36:AW36,IF(AND($A$2&gt;6,$A$2&lt;10),$A$2-6,0)))</f>
        <v>0</v>
      </c>
      <c r="BD36" s="116">
        <f>SUM(AX36:INDEX(AX36:AZ36,IF($A$2&gt;9,$A$2-9,0)))</f>
        <v>0</v>
      </c>
      <c r="BE36" s="116">
        <f>SUM($AO36:INDEX(AO36:AZ36,$A$2))</f>
        <v>9416</v>
      </c>
      <c r="BF36" s="123">
        <f t="shared" si="61"/>
        <v>1.6078740157480316</v>
      </c>
      <c r="BG36" s="118">
        <f t="shared" si="61"/>
        <v>2.3258064516129031</v>
      </c>
      <c r="BH36" s="118">
        <f t="shared" si="61"/>
        <v>1.7159498207885304</v>
      </c>
      <c r="BI36" s="118">
        <f t="shared" si="61"/>
        <v>1.7191011235955056</v>
      </c>
      <c r="BJ36" s="118">
        <f t="shared" si="61"/>
        <v>1.3483455882352942</v>
      </c>
      <c r="BK36" s="118">
        <f t="shared" si="61"/>
        <v>1.1463266545233759</v>
      </c>
      <c r="BL36" s="118">
        <f t="shared" si="61"/>
        <v>0</v>
      </c>
      <c r="BM36" s="118">
        <f t="shared" si="61"/>
        <v>0</v>
      </c>
      <c r="BN36" s="118">
        <f t="shared" si="61"/>
        <v>0</v>
      </c>
      <c r="BO36" s="118">
        <f t="shared" si="61"/>
        <v>0</v>
      </c>
      <c r="BP36" s="118">
        <f t="shared" si="61"/>
        <v>0</v>
      </c>
      <c r="BQ36" s="118">
        <f t="shared" si="61"/>
        <v>0</v>
      </c>
      <c r="BR36" s="118">
        <f>BA36/SUM(N36:INDEX(N36:P36,IF($A$2&lt;3,$A$2,3)))</f>
        <v>1.8464782792070855</v>
      </c>
      <c r="BS36" s="118">
        <f>BB36/SUM(Q36:INDEX(Q36:S36,IF($A$2&lt;7,$A$2-3,3)))</f>
        <v>1.3564889606892838</v>
      </c>
      <c r="BT36" s="118">
        <f t="shared" si="62"/>
        <v>0</v>
      </c>
      <c r="BU36" s="118">
        <f t="shared" si="62"/>
        <v>0</v>
      </c>
      <c r="BV36" s="118">
        <f t="shared" si="63"/>
        <v>1.5474116680361545</v>
      </c>
    </row>
    <row r="37" spans="1:76" x14ac:dyDescent="0.25">
      <c r="A37" t="s">
        <v>39</v>
      </c>
      <c r="G37" s="8">
        <f>2*SUM(E36:G36)/SUM(D24,E24,E24,F24,F24,G24)</f>
        <v>0.28723171265878228</v>
      </c>
      <c r="L37" s="8"/>
      <c r="M37" s="8">
        <f>2*SUM(K36:L36)/SUM(J24,K24,K24,L24)</f>
        <v>0.33805297744055279</v>
      </c>
      <c r="S37" s="8">
        <f>2*SUM(Q36:S36)/SUM(P24,Q24,Q24,R24,R24,S24)</f>
        <v>0.25600551438910907</v>
      </c>
      <c r="V37" s="8">
        <f>2*SUM(T36:V36)/SUM(S24,T24,T24,U24,U24,V24)</f>
        <v>0.22244923383580417</v>
      </c>
      <c r="Y37" s="8">
        <f>2*SUM(W36:Y36)/SUM(V24,W24,W24,X24,X24,Y24)</f>
        <v>0.21060054508376375</v>
      </c>
      <c r="AP37" s="22"/>
      <c r="BF37" s="124"/>
    </row>
    <row r="38" spans="1:76" x14ac:dyDescent="0.25"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BF38" s="124"/>
    </row>
    <row r="39" spans="1:76" s="17" customFormat="1" x14ac:dyDescent="0.25">
      <c r="A39" s="2" t="s">
        <v>11</v>
      </c>
      <c r="B39" s="3">
        <f t="shared" ref="B39:Y39" si="73">B3</f>
        <v>42005</v>
      </c>
      <c r="C39" s="3">
        <f t="shared" si="73"/>
        <v>42036</v>
      </c>
      <c r="D39" s="3">
        <f t="shared" si="73"/>
        <v>42064</v>
      </c>
      <c r="E39" s="3">
        <f t="shared" si="73"/>
        <v>42095</v>
      </c>
      <c r="F39" s="3">
        <f t="shared" si="73"/>
        <v>42125</v>
      </c>
      <c r="G39" s="3">
        <f t="shared" si="73"/>
        <v>42156</v>
      </c>
      <c r="H39" s="3">
        <f t="shared" si="73"/>
        <v>42186</v>
      </c>
      <c r="I39" s="3">
        <f t="shared" si="73"/>
        <v>42217</v>
      </c>
      <c r="J39" s="3">
        <f t="shared" si="73"/>
        <v>42248</v>
      </c>
      <c r="K39" s="3">
        <f t="shared" si="73"/>
        <v>42278</v>
      </c>
      <c r="L39" s="3">
        <f t="shared" si="73"/>
        <v>42309</v>
      </c>
      <c r="M39" s="3">
        <f t="shared" si="73"/>
        <v>42339</v>
      </c>
      <c r="N39" s="3">
        <f t="shared" si="73"/>
        <v>42370</v>
      </c>
      <c r="O39" s="3">
        <f t="shared" si="73"/>
        <v>42401</v>
      </c>
      <c r="P39" s="3">
        <f t="shared" si="73"/>
        <v>42430</v>
      </c>
      <c r="Q39" s="3">
        <f t="shared" si="73"/>
        <v>42461</v>
      </c>
      <c r="R39" s="3">
        <f t="shared" si="73"/>
        <v>42491</v>
      </c>
      <c r="S39" s="3">
        <f t="shared" si="73"/>
        <v>42522</v>
      </c>
      <c r="T39" s="3">
        <f t="shared" si="73"/>
        <v>42552</v>
      </c>
      <c r="U39" s="3">
        <f t="shared" si="73"/>
        <v>42583</v>
      </c>
      <c r="V39" s="3">
        <f t="shared" si="73"/>
        <v>42614</v>
      </c>
      <c r="W39" s="3">
        <f t="shared" si="73"/>
        <v>42644</v>
      </c>
      <c r="X39" s="3">
        <f t="shared" si="73"/>
        <v>42675</v>
      </c>
      <c r="Y39" s="3">
        <f t="shared" si="73"/>
        <v>42705</v>
      </c>
      <c r="Z39" s="29" t="str">
        <f>Z27</f>
        <v>YTD 6/16</v>
      </c>
      <c r="AA39" s="29" t="s">
        <v>19</v>
      </c>
      <c r="AB39" s="29" t="s">
        <v>20</v>
      </c>
      <c r="AC39" s="29" t="s">
        <v>21</v>
      </c>
      <c r="AD39" s="29" t="s">
        <v>22</v>
      </c>
      <c r="AE39" s="26" t="str">
        <f t="shared" ref="AE39:AI39" si="74">AE15</f>
        <v>YTD 6/15</v>
      </c>
      <c r="AF39" s="26" t="str">
        <f t="shared" si="74"/>
        <v>Q1 '15</v>
      </c>
      <c r="AG39" s="26" t="str">
        <f t="shared" si="74"/>
        <v>Q2 '15</v>
      </c>
      <c r="AH39" s="26" t="str">
        <f t="shared" si="74"/>
        <v>Q3 '15</v>
      </c>
      <c r="AI39" s="26" t="str">
        <f t="shared" si="74"/>
        <v>Q4 '15</v>
      </c>
      <c r="AJ39" s="30" t="s">
        <v>27</v>
      </c>
      <c r="AK39" s="30" t="s">
        <v>29</v>
      </c>
      <c r="AL39" s="30" t="s">
        <v>30</v>
      </c>
      <c r="AM39" s="30" t="s">
        <v>31</v>
      </c>
      <c r="AN39" s="30" t="s">
        <v>32</v>
      </c>
      <c r="AO39" s="108">
        <v>42736</v>
      </c>
      <c r="AP39" s="108">
        <v>42767</v>
      </c>
      <c r="AQ39" s="108">
        <v>42795</v>
      </c>
      <c r="AR39" s="108">
        <v>42826</v>
      </c>
      <c r="AS39" s="108">
        <v>42856</v>
      </c>
      <c r="AT39" s="108">
        <v>42887</v>
      </c>
      <c r="AU39" s="108">
        <v>42917</v>
      </c>
      <c r="AV39" s="108">
        <v>42948</v>
      </c>
      <c r="AW39" s="108">
        <v>42979</v>
      </c>
      <c r="AX39" s="108">
        <v>43009</v>
      </c>
      <c r="AY39" s="108">
        <v>43040</v>
      </c>
      <c r="AZ39" s="108">
        <v>43070</v>
      </c>
      <c r="BA39" s="29" t="s">
        <v>123</v>
      </c>
      <c r="BB39" s="29" t="s">
        <v>124</v>
      </c>
      <c r="BC39" s="29" t="s">
        <v>125</v>
      </c>
      <c r="BD39" s="29" t="s">
        <v>126</v>
      </c>
      <c r="BE39" s="29" t="str">
        <f>"YTD " &amp; A38 &amp;"/17"</f>
        <v>YTD /17</v>
      </c>
      <c r="BF39" s="121">
        <v>42736</v>
      </c>
      <c r="BG39" s="108">
        <v>42767</v>
      </c>
      <c r="BH39" s="108">
        <v>42795</v>
      </c>
      <c r="BI39" s="108">
        <v>42826</v>
      </c>
      <c r="BJ39" s="108">
        <v>42856</v>
      </c>
      <c r="BK39" s="108">
        <v>42887</v>
      </c>
      <c r="BL39" s="108">
        <v>42917</v>
      </c>
      <c r="BM39" s="108">
        <v>42948</v>
      </c>
      <c r="BN39" s="108">
        <v>42979</v>
      </c>
      <c r="BO39" s="108">
        <v>43009</v>
      </c>
      <c r="BP39" s="108">
        <v>43040</v>
      </c>
      <c r="BQ39" s="108">
        <v>43070</v>
      </c>
      <c r="BR39" s="29" t="s">
        <v>127</v>
      </c>
      <c r="BS39" s="29" t="s">
        <v>128</v>
      </c>
      <c r="BT39" s="29" t="s">
        <v>96</v>
      </c>
      <c r="BU39" s="29" t="s">
        <v>129</v>
      </c>
      <c r="BV39" s="112" t="s">
        <v>130</v>
      </c>
    </row>
    <row r="40" spans="1:76" outlineLevel="1" x14ac:dyDescent="0.25">
      <c r="A40" t="s">
        <v>159</v>
      </c>
      <c r="B40" s="8">
        <f t="shared" ref="B40:M46" si="75">IFERROR(B28/B16,"")</f>
        <v>0.73076923076923073</v>
      </c>
      <c r="C40" s="8">
        <f t="shared" si="75"/>
        <v>0.52631578947368418</v>
      </c>
      <c r="D40" s="8">
        <f t="shared" si="75"/>
        <v>0.65079365079365081</v>
      </c>
      <c r="E40" s="8">
        <f t="shared" si="75"/>
        <v>0.75714285714285712</v>
      </c>
      <c r="F40" s="8">
        <f t="shared" si="75"/>
        <v>0.83098591549295775</v>
      </c>
      <c r="G40" s="8">
        <f t="shared" si="75"/>
        <v>0.76056338028169013</v>
      </c>
      <c r="H40" s="8">
        <f t="shared" si="75"/>
        <v>0.68421052631578949</v>
      </c>
      <c r="I40" s="8">
        <f t="shared" si="75"/>
        <v>0.61842105263157898</v>
      </c>
      <c r="J40" s="8">
        <f t="shared" si="75"/>
        <v>0.8441558441558441</v>
      </c>
      <c r="K40" s="8">
        <f t="shared" si="75"/>
        <v>0.79220779220779225</v>
      </c>
      <c r="L40" s="8">
        <f t="shared" si="75"/>
        <v>0.73972602739726023</v>
      </c>
      <c r="M40" s="8">
        <f t="shared" si="75"/>
        <v>0.75</v>
      </c>
      <c r="N40" s="8">
        <f t="shared" ref="N40:Y46" si="76">N28*2/SUM(M16:N16)</f>
        <v>0.46632124352331605</v>
      </c>
      <c r="O40" s="8">
        <f t="shared" ref="O40:Y40" si="77">O28*2/SUM(N16:O16)</f>
        <v>0.35193133047210301</v>
      </c>
      <c r="P40" s="8">
        <f t="shared" si="77"/>
        <v>0.55555555555555558</v>
      </c>
      <c r="Q40" s="8">
        <f t="shared" si="77"/>
        <v>0.43404255319148938</v>
      </c>
      <c r="R40" s="8">
        <f t="shared" si="77"/>
        <v>0.4366812227074236</v>
      </c>
      <c r="S40" s="8">
        <f t="shared" si="77"/>
        <v>0.58447488584474883</v>
      </c>
      <c r="T40" s="8">
        <f t="shared" si="77"/>
        <v>0.44660194174757284</v>
      </c>
      <c r="U40" s="8">
        <f t="shared" si="77"/>
        <v>0.48205128205128206</v>
      </c>
      <c r="V40" s="8">
        <f t="shared" si="77"/>
        <v>0.5368421052631579</v>
      </c>
      <c r="W40" s="8">
        <f t="shared" si="77"/>
        <v>0.44919786096256686</v>
      </c>
      <c r="X40" s="8">
        <f t="shared" si="77"/>
        <v>0.45901639344262296</v>
      </c>
      <c r="Y40" s="8">
        <f t="shared" si="77"/>
        <v>0.58959537572254339</v>
      </c>
      <c r="Z40" s="139">
        <f>2*SUM(N28:INDEX(N28:Y28,$A$2))/(SUM(N16:INDEX(N16:Y16,$A$2))*2+M16-INDEX(N16:Y16,$A$2))</f>
        <v>0.47058823529411764</v>
      </c>
      <c r="AA40" s="8">
        <f>AVERAGE(N40:P40)</f>
        <v>0.45793604318365827</v>
      </c>
      <c r="AB40" s="8">
        <f>2*SUM(Q28:INDEX(Q28:S28,$B$2))/(P16+SUM(Q16:INDEX(Q16:S16,$B$2))*2-INDEX(Q16:S16,$B$2))</f>
        <v>0.48316251830161056</v>
      </c>
      <c r="AC40" s="8">
        <f>IFERROR(AVERAGE(T40:V40),"")</f>
        <v>0.48849844302067097</v>
      </c>
      <c r="AD40" s="8">
        <f>IFERROR(AVERAGE(W40:Y40),"")</f>
        <v>0.49926987670924444</v>
      </c>
      <c r="AE40" s="8">
        <f>AVERAGE(B40:INDEX(B40:M40,$A$2))</f>
        <v>0.70942847065901171</v>
      </c>
      <c r="AF40" s="8">
        <f>AVERAGE(B40:D40)</f>
        <v>0.63595955701218854</v>
      </c>
      <c r="AG40" s="8">
        <f>AVERAGE(E40:G40)</f>
        <v>0.782897384305835</v>
      </c>
      <c r="AH40" s="8">
        <f>AVERAGE(H40:J40)</f>
        <v>0.7155958077010709</v>
      </c>
      <c r="AI40" s="8">
        <f>AVERAGE(K40:M40)</f>
        <v>0.76064460653501753</v>
      </c>
      <c r="AJ40" s="31">
        <f>Z40/AE40-1</f>
        <v>-0.33666570379255778</v>
      </c>
      <c r="AK40" s="31">
        <f t="shared" ref="AK40:AN49" si="78">AA40/AF40-1</f>
        <v>-0.27992898583819592</v>
      </c>
      <c r="AL40" s="31">
        <f t="shared" si="78"/>
        <v>-0.38285332409174899</v>
      </c>
      <c r="AM40" s="31">
        <f t="shared" si="78"/>
        <v>-0.31735424136982415</v>
      </c>
      <c r="AN40" s="31">
        <f t="shared" si="78"/>
        <v>-0.34362266895760896</v>
      </c>
      <c r="AO40" s="170">
        <f t="shared" ref="AO40:AO46" si="79">IFERROR(AO28/AVERAGE(Y16,AO16),"")</f>
        <v>0.71052631578947367</v>
      </c>
      <c r="AP40" s="170">
        <f>IFERROR(AP28/AVERAGE(AO16,AP16),"")</f>
        <v>0.69444444444444442</v>
      </c>
      <c r="AQ40" s="170">
        <f t="shared" ref="AQ40:AZ46" si="80">IFERROR(AQ28/AVERAGE(AP16:AQ16),"")</f>
        <v>0.74125874125874125</v>
      </c>
      <c r="AR40" s="167">
        <f t="shared" si="80"/>
        <v>0.83447332421340625</v>
      </c>
      <c r="AS40" s="167">
        <f>IFERROR(AS28/AVERAGE(AR16:AS16),"")</f>
        <v>0.43090128755364809</v>
      </c>
      <c r="AT40" s="167">
        <f t="shared" si="80"/>
        <v>0.41348713398402842</v>
      </c>
      <c r="AU40" s="8">
        <f t="shared" si="80"/>
        <v>0</v>
      </c>
      <c r="AV40" s="8" t="str">
        <f t="shared" si="80"/>
        <v/>
      </c>
      <c r="AW40" s="8" t="str">
        <f t="shared" si="80"/>
        <v/>
      </c>
      <c r="AX40" s="8" t="str">
        <f t="shared" si="80"/>
        <v/>
      </c>
      <c r="AY40" s="8" t="str">
        <f t="shared" si="80"/>
        <v/>
      </c>
      <c r="AZ40" s="8" t="str">
        <f t="shared" si="80"/>
        <v/>
      </c>
      <c r="BA40" s="8">
        <f t="shared" ref="BA40:BA42" si="81">IFERROR(BA28/(AVERAGE(Y16,AO16)+AVERAGE(AO16,AP16)+AVERAGE(AQ16,AP16)),"")</f>
        <v>0.71571072319202</v>
      </c>
      <c r="BB40" s="8">
        <f>IFERROR(BB28*2/(AQ16+2*SUM(AR16:INDEX(AR16:AT16,$B$2))-INDEX(AR16:AT16,$B$2)),"")</f>
        <v>0.52199801521667222</v>
      </c>
      <c r="BE40" s="8">
        <f>2*SUM(AO28:INDEX(AO28:AZ28,$A$2))/(SUM(AO16:INDEX(AO16:AZ16,$A$2))*2+Y16-INDEX(AO16:AZ16,$A$2))</f>
        <v>0.56261437908496736</v>
      </c>
      <c r="BF40" s="122">
        <f t="shared" ref="BF40:BK48" si="82">AO40/N40</f>
        <v>1.5236842105263158</v>
      </c>
      <c r="BG40" s="111">
        <f t="shared" si="82"/>
        <v>1.9732384823848237</v>
      </c>
      <c r="BH40" s="111">
        <f t="shared" si="82"/>
        <v>1.3342657342657342</v>
      </c>
      <c r="BI40" s="111">
        <f t="shared" si="82"/>
        <v>1.9225610900995143</v>
      </c>
      <c r="BJ40" s="111">
        <f t="shared" si="82"/>
        <v>0.98676394849785409</v>
      </c>
      <c r="BK40" s="111">
        <f t="shared" si="82"/>
        <v>0.70745064330079865</v>
      </c>
      <c r="BL40" s="111"/>
      <c r="BM40" s="111"/>
      <c r="BN40" s="111"/>
      <c r="BO40" s="111"/>
      <c r="BP40" s="111"/>
      <c r="BQ40" s="111"/>
      <c r="BR40" s="111">
        <f>BA40/((N28+O28+P28)/(SUM(M16,N16,N16,O16,O16,P16)/2))</f>
        <v>1.5641360175719643</v>
      </c>
      <c r="BS40" s="111">
        <f t="shared" ref="BS40:BU48" si="83">BB40/AB40</f>
        <v>1.0803777102817791</v>
      </c>
      <c r="BT40" s="111">
        <f t="shared" si="83"/>
        <v>0</v>
      </c>
      <c r="BU40" s="111">
        <f t="shared" si="83"/>
        <v>0</v>
      </c>
      <c r="BV40" s="111">
        <f t="shared" ref="BV40:BV48" si="84">BE40/Z40</f>
        <v>1.1955555555555557</v>
      </c>
      <c r="BX40" s="8"/>
    </row>
    <row r="41" spans="1:76" outlineLevel="1" x14ac:dyDescent="0.25">
      <c r="A41" t="s">
        <v>5</v>
      </c>
      <c r="B41" s="8">
        <f t="shared" si="75"/>
        <v>0.28110599078341014</v>
      </c>
      <c r="C41" s="8">
        <f t="shared" si="75"/>
        <v>0.34123222748815168</v>
      </c>
      <c r="D41" s="8">
        <f t="shared" si="75"/>
        <v>0.30973451327433627</v>
      </c>
      <c r="E41" s="8">
        <f t="shared" si="75"/>
        <v>0.28620689655172415</v>
      </c>
      <c r="F41" s="8">
        <f t="shared" si="75"/>
        <v>0.33829787234042552</v>
      </c>
      <c r="G41" s="8">
        <f t="shared" si="75"/>
        <v>0.40836653386454186</v>
      </c>
      <c r="H41" s="8">
        <f t="shared" si="75"/>
        <v>0.4859437751004016</v>
      </c>
      <c r="I41" s="8">
        <f t="shared" si="75"/>
        <v>0.35860655737704916</v>
      </c>
      <c r="J41" s="8">
        <f t="shared" si="75"/>
        <v>0.46864111498257838</v>
      </c>
      <c r="K41" s="8">
        <f t="shared" si="75"/>
        <v>0.43534482758620691</v>
      </c>
      <c r="L41" s="8">
        <f t="shared" si="75"/>
        <v>0.46708074534161492</v>
      </c>
      <c r="M41" s="8">
        <f t="shared" si="75"/>
        <v>0.46621621621621623</v>
      </c>
      <c r="N41" s="8">
        <f t="shared" si="76"/>
        <v>0.14805520702634881</v>
      </c>
      <c r="O41" s="8">
        <f t="shared" si="76"/>
        <v>0.31421446384039903</v>
      </c>
      <c r="P41" s="8">
        <f t="shared" si="76"/>
        <v>0.68486916951080778</v>
      </c>
      <c r="Q41" s="8">
        <f t="shared" si="76"/>
        <v>0.3973941368078176</v>
      </c>
      <c r="R41" s="8">
        <f t="shared" si="76"/>
        <v>0.46249033255993816</v>
      </c>
      <c r="S41" s="8">
        <f t="shared" si="76"/>
        <v>0.5625</v>
      </c>
      <c r="T41" s="8">
        <f t="shared" si="76"/>
        <v>0.3225516621743037</v>
      </c>
      <c r="U41" s="8">
        <f t="shared" si="76"/>
        <v>0.41354903943377147</v>
      </c>
      <c r="V41" s="8">
        <f t="shared" si="76"/>
        <v>0.47779215178956447</v>
      </c>
      <c r="W41" s="8">
        <f t="shared" si="76"/>
        <v>0.35385242560130453</v>
      </c>
      <c r="X41" s="8">
        <f t="shared" si="76"/>
        <v>0.32586068855084066</v>
      </c>
      <c r="Y41" s="8">
        <f t="shared" si="76"/>
        <v>0.55108579565681737</v>
      </c>
      <c r="Z41" s="139">
        <f>2*SUM(N29:INDEX(N29:Y29,$A$2))/(SUM(N17:INDEX(N17:Y17,$A$2))*2+M17-INDEX(N17:Y17,$A$2))</f>
        <v>0.46403851941017155</v>
      </c>
      <c r="AA41" s="8">
        <f t="shared" ref="AA41:AA48" si="85">AVERAGE(N41:P41)</f>
        <v>0.3823796134591852</v>
      </c>
      <c r="AB41" s="8">
        <f>2*SUM(Q29:INDEX(Q29:S29,$B$2))/(P17+SUM(Q17:INDEX(Q17:S17,$B$2))*2-INDEX(Q17:S17,$B$2))</f>
        <v>0.48982271831910701</v>
      </c>
      <c r="AC41" s="8">
        <f t="shared" ref="AC41:AC48" si="86">IFERROR(AVERAGE(T41:V41),"")</f>
        <v>0.40463095113254655</v>
      </c>
      <c r="AD41" s="8">
        <f t="shared" ref="AD41:AD48" si="87">IFERROR(AVERAGE(W41:Y41),"")</f>
        <v>0.41026630326965413</v>
      </c>
      <c r="AE41" s="8">
        <f>AVERAGE(B41:INDEX(B41:M41,$A$2))</f>
        <v>0.32749067238376495</v>
      </c>
      <c r="AF41" s="8">
        <f t="shared" ref="AF41:AF48" si="88">AVERAGE(B41:D41)</f>
        <v>0.31069091051529935</v>
      </c>
      <c r="AG41" s="8">
        <f t="shared" ref="AG41:AG48" si="89">AVERAGE(E41:G41)</f>
        <v>0.34429043425223055</v>
      </c>
      <c r="AH41" s="8">
        <f t="shared" ref="AH41:AH48" si="90">AVERAGE(H41:J41)</f>
        <v>0.4377304824866764</v>
      </c>
      <c r="AI41" s="8">
        <f t="shared" ref="AI41:AI48" si="91">AVERAGE(K41:M41)</f>
        <v>0.45621392971467939</v>
      </c>
      <c r="AJ41" s="31">
        <f t="shared" ref="AJ41:AJ49" si="92">Z41/AE41-1</f>
        <v>0.41695186623939962</v>
      </c>
      <c r="AK41" s="31">
        <f t="shared" si="78"/>
        <v>0.23073962101107459</v>
      </c>
      <c r="AL41" s="31">
        <f t="shared" si="78"/>
        <v>0.42270208402089415</v>
      </c>
      <c r="AM41" s="31">
        <f t="shared" si="78"/>
        <v>-7.5616235739619397E-2</v>
      </c>
      <c r="AN41" s="31">
        <f t="shared" si="78"/>
        <v>-0.10071508880441538</v>
      </c>
      <c r="AO41" s="170">
        <f t="shared" si="79"/>
        <v>0.15952143569292124</v>
      </c>
      <c r="AP41" s="170">
        <f t="shared" ref="AP41:AP46" si="93">IFERROR(AP29/AVERAGE(AO17,AP17),"")</f>
        <v>0.41827541827541825</v>
      </c>
      <c r="AQ41" s="170">
        <f t="shared" si="80"/>
        <v>0.52626892252894031</v>
      </c>
      <c r="AR41" s="167">
        <f t="shared" si="80"/>
        <v>0.42990654205607476</v>
      </c>
      <c r="AS41" s="167">
        <f t="shared" si="80"/>
        <v>0.4580886278697277</v>
      </c>
      <c r="AT41" s="167">
        <f t="shared" si="80"/>
        <v>0.68955111278762726</v>
      </c>
      <c r="AU41" s="8">
        <f t="shared" si="80"/>
        <v>0</v>
      </c>
      <c r="AV41" s="8" t="str">
        <f t="shared" si="80"/>
        <v/>
      </c>
      <c r="AW41" s="8" t="str">
        <f t="shared" si="80"/>
        <v/>
      </c>
      <c r="AX41" s="8" t="str">
        <f t="shared" si="80"/>
        <v/>
      </c>
      <c r="AY41" s="8" t="str">
        <f t="shared" si="80"/>
        <v/>
      </c>
      <c r="AZ41" s="8" t="str">
        <f t="shared" si="80"/>
        <v/>
      </c>
      <c r="BA41" s="8">
        <f t="shared" si="81"/>
        <v>0.37065105063727177</v>
      </c>
      <c r="BB41" s="8">
        <f>IFERROR(BB29*2/(AQ17+2*SUM(AR17:INDEX(AR17:AT17,$B$2))-INDEX(AR17:AT17,$B$2)),"")</f>
        <v>0.54111644657863145</v>
      </c>
      <c r="BE41" s="8">
        <f>2*SUM(AO29:INDEX(AO29:AZ29,$A$2))/(SUM(AO17:INDEX(AO17:AZ17,$A$2))*2+Y17-INDEX(AO17:AZ17,$A$2))</f>
        <v>0.46174819566960706</v>
      </c>
      <c r="BF41" s="122">
        <f t="shared" si="82"/>
        <v>1.0774456292140528</v>
      </c>
      <c r="BG41" s="111">
        <f t="shared" si="82"/>
        <v>1.3311781168924024</v>
      </c>
      <c r="BH41" s="111">
        <f t="shared" si="82"/>
        <v>0.76842256296169187</v>
      </c>
      <c r="BI41" s="111">
        <f t="shared" si="82"/>
        <v>1.0818140033706143</v>
      </c>
      <c r="BJ41" s="111">
        <f t="shared" si="82"/>
        <v>0.99048260173170211</v>
      </c>
      <c r="BK41" s="111">
        <f t="shared" si="82"/>
        <v>1.2258686449557818</v>
      </c>
      <c r="BL41" s="111"/>
      <c r="BM41" s="111"/>
      <c r="BN41" s="111"/>
      <c r="BO41" s="111"/>
      <c r="BP41" s="111"/>
      <c r="BQ41" s="111"/>
      <c r="BR41" s="111">
        <f t="shared" ref="BR41:BR46" si="94">BA41/((N29+O29+P29)/(SUM(M17,N17,N17,O17,O17,P17)/2))</f>
        <v>0.90997899784115077</v>
      </c>
      <c r="BS41" s="111">
        <f t="shared" si="83"/>
        <v>1.1047189653341229</v>
      </c>
      <c r="BT41" s="111">
        <f t="shared" si="83"/>
        <v>0</v>
      </c>
      <c r="BU41" s="111">
        <f t="shared" si="83"/>
        <v>0</v>
      </c>
      <c r="BV41" s="111">
        <f t="shared" si="84"/>
        <v>0.99506436719202607</v>
      </c>
      <c r="BX41" s="8"/>
    </row>
    <row r="42" spans="1:76" outlineLevel="1" x14ac:dyDescent="0.25">
      <c r="A42" t="s">
        <v>6</v>
      </c>
      <c r="B42" s="8">
        <f t="shared" si="75"/>
        <v>0.26044226044226043</v>
      </c>
      <c r="C42" s="8">
        <f t="shared" si="75"/>
        <v>0.24537037037037038</v>
      </c>
      <c r="D42" s="8">
        <f t="shared" si="75"/>
        <v>0.34134615384615385</v>
      </c>
      <c r="E42" s="8">
        <f t="shared" si="75"/>
        <v>0.31180400890868598</v>
      </c>
      <c r="F42" s="8">
        <f t="shared" si="75"/>
        <v>0.28774422735346361</v>
      </c>
      <c r="G42" s="8">
        <f t="shared" si="75"/>
        <v>0.33710407239819007</v>
      </c>
      <c r="H42" s="8">
        <f t="shared" si="75"/>
        <v>0.34782608695652173</v>
      </c>
      <c r="I42" s="8">
        <f t="shared" si="75"/>
        <v>0.26938775510204083</v>
      </c>
      <c r="J42" s="8">
        <f t="shared" si="75"/>
        <v>0.36864406779661019</v>
      </c>
      <c r="K42" s="8">
        <f t="shared" si="75"/>
        <v>0.35802469135802467</v>
      </c>
      <c r="L42" s="8">
        <f t="shared" si="75"/>
        <v>0.26769911504424782</v>
      </c>
      <c r="M42" s="8">
        <f t="shared" si="75"/>
        <v>0.41397153945666237</v>
      </c>
      <c r="N42" s="8">
        <f t="shared" si="76"/>
        <v>0.15260454878943508</v>
      </c>
      <c r="O42" s="8">
        <f t="shared" si="76"/>
        <v>0.14088050314465408</v>
      </c>
      <c r="P42" s="8">
        <f t="shared" si="76"/>
        <v>0.24685138539042822</v>
      </c>
      <c r="Q42" s="8">
        <f t="shared" si="76"/>
        <v>0.38940092165898615</v>
      </c>
      <c r="R42" s="8">
        <f t="shared" si="76"/>
        <v>0.26557377049180325</v>
      </c>
      <c r="S42" s="8">
        <f t="shared" si="76"/>
        <v>0.36221701795472289</v>
      </c>
      <c r="T42" s="8">
        <f t="shared" si="76"/>
        <v>0.29600394671928959</v>
      </c>
      <c r="U42" s="8">
        <f t="shared" si="76"/>
        <v>0.20689655172413793</v>
      </c>
      <c r="V42" s="8">
        <f t="shared" si="76"/>
        <v>0.31697341513292432</v>
      </c>
      <c r="W42" s="8">
        <f t="shared" si="76"/>
        <v>0.26117136659436008</v>
      </c>
      <c r="X42" s="8">
        <f t="shared" si="76"/>
        <v>0.2565573770491803</v>
      </c>
      <c r="Y42" s="8">
        <f t="shared" si="76"/>
        <v>0.30551053484602919</v>
      </c>
      <c r="Z42" s="139">
        <f>2*SUM(N30:INDEX(N30:Y30,$A$2))/(SUM(N18:INDEX(N18:Y18,$A$2))*2+M18-INDEX(N18:Y18,$A$2))</f>
        <v>0.26063470627954083</v>
      </c>
      <c r="AA42" s="8">
        <f t="shared" si="85"/>
        <v>0.18011214577483914</v>
      </c>
      <c r="AB42" s="8">
        <f>2*SUM(Q30:INDEX(Q30:S30,$B$2))/(P18+SUM(Q18:INDEX(Q18:S18,$B$2))*2-INDEX(Q18:S18,$B$2))</f>
        <v>0.3342238052834669</v>
      </c>
      <c r="AC42" s="8">
        <f t="shared" si="86"/>
        <v>0.27329130452545064</v>
      </c>
      <c r="AD42" s="8">
        <f t="shared" si="87"/>
        <v>0.27441309282985654</v>
      </c>
      <c r="AE42" s="8">
        <f>AVERAGE(B42:INDEX(B42:M42,$A$2))</f>
        <v>0.29730184888652073</v>
      </c>
      <c r="AF42" s="8">
        <f t="shared" si="88"/>
        <v>0.28238626155292823</v>
      </c>
      <c r="AG42" s="8">
        <f t="shared" si="89"/>
        <v>0.31221743622011322</v>
      </c>
      <c r="AH42" s="8">
        <f t="shared" si="90"/>
        <v>0.32861930328505756</v>
      </c>
      <c r="AI42" s="8">
        <f t="shared" si="91"/>
        <v>0.34656511528631162</v>
      </c>
      <c r="AJ42" s="31">
        <f t="shared" si="92"/>
        <v>-0.12333304600798378</v>
      </c>
      <c r="AK42" s="31">
        <f t="shared" si="78"/>
        <v>-0.36217808619885583</v>
      </c>
      <c r="AL42" s="31">
        <f t="shared" si="78"/>
        <v>7.0484113026407558E-2</v>
      </c>
      <c r="AM42" s="31">
        <f t="shared" si="78"/>
        <v>-0.16836502970616185</v>
      </c>
      <c r="AN42" s="31">
        <f t="shared" si="78"/>
        <v>-0.20819182102863221</v>
      </c>
      <c r="AO42" s="170">
        <f t="shared" si="79"/>
        <v>0.15649676956209618</v>
      </c>
      <c r="AP42" s="170">
        <f t="shared" si="93"/>
        <v>0.11682476285571643</v>
      </c>
      <c r="AQ42" s="170">
        <f t="shared" si="80"/>
        <v>0.35400516795865633</v>
      </c>
      <c r="AR42" s="167">
        <f t="shared" si="80"/>
        <v>0.23839854413102821</v>
      </c>
      <c r="AS42" s="167">
        <f t="shared" si="80"/>
        <v>0.20343839541547279</v>
      </c>
      <c r="AT42" s="167">
        <f t="shared" si="80"/>
        <v>0.21503017004936917</v>
      </c>
      <c r="AU42" s="8">
        <f t="shared" si="80"/>
        <v>0</v>
      </c>
      <c r="AV42" s="8" t="str">
        <f t="shared" si="80"/>
        <v/>
      </c>
      <c r="AW42" s="8" t="str">
        <f t="shared" si="80"/>
        <v/>
      </c>
      <c r="AX42" s="8" t="str">
        <f t="shared" si="80"/>
        <v/>
      </c>
      <c r="AY42" s="8" t="str">
        <f t="shared" si="80"/>
        <v/>
      </c>
      <c r="AZ42" s="8" t="str">
        <f t="shared" si="80"/>
        <v/>
      </c>
      <c r="BA42" s="8">
        <f t="shared" si="81"/>
        <v>0.19220451317658199</v>
      </c>
      <c r="BB42" s="8">
        <f>IFERROR(BB30*2/(AQ18+2*SUM(AR18:INDEX(AR18:AT18,$B$2))-INDEX(AR18:AT18,$B$2)),"")</f>
        <v>0.21946034341782503</v>
      </c>
      <c r="BE42" s="8">
        <f>2*SUM(AO30:INDEX(AO30:AZ30,$A$2))/(SUM(AO18:INDEX(AO18:AZ18,$A$2))*2+Y18-INDEX(AO18:AZ18,$A$2))</f>
        <v>0.20558946353999358</v>
      </c>
      <c r="BF42" s="122">
        <f t="shared" si="82"/>
        <v>1.0255052736208514</v>
      </c>
      <c r="BG42" s="111">
        <f t="shared" si="82"/>
        <v>0.82924720062763002</v>
      </c>
      <c r="BH42" s="111">
        <f t="shared" si="82"/>
        <v>1.4340821599957811</v>
      </c>
      <c r="BI42" s="111">
        <f t="shared" si="82"/>
        <v>0.61221874646666419</v>
      </c>
      <c r="BJ42" s="111">
        <f t="shared" si="82"/>
        <v>0.76603346421875562</v>
      </c>
      <c r="BK42" s="111">
        <f t="shared" si="82"/>
        <v>0.59365010308888344</v>
      </c>
      <c r="BL42" s="111"/>
      <c r="BM42" s="111"/>
      <c r="BN42" s="111"/>
      <c r="BO42" s="111"/>
      <c r="BP42" s="111"/>
      <c r="BQ42" s="111"/>
      <c r="BR42" s="111">
        <f t="shared" si="94"/>
        <v>1.1748385913066195</v>
      </c>
      <c r="BS42" s="111">
        <f t="shared" si="83"/>
        <v>0.65662690672704482</v>
      </c>
      <c r="BT42" s="111">
        <f t="shared" si="83"/>
        <v>0</v>
      </c>
      <c r="BU42" s="111">
        <f t="shared" si="83"/>
        <v>0</v>
      </c>
      <c r="BV42" s="111">
        <f t="shared" si="84"/>
        <v>0.78880309715733299</v>
      </c>
      <c r="BX42" s="8"/>
    </row>
    <row r="43" spans="1:76" outlineLevel="1" x14ac:dyDescent="0.25">
      <c r="A43" t="s">
        <v>7</v>
      </c>
      <c r="B43" s="8">
        <f t="shared" si="75"/>
        <v>0.21869488536155202</v>
      </c>
      <c r="C43" s="8">
        <f t="shared" si="75"/>
        <v>0.15064935064935064</v>
      </c>
      <c r="D43" s="8">
        <f t="shared" si="75"/>
        <v>0.21917808219178081</v>
      </c>
      <c r="E43" s="8">
        <f t="shared" si="75"/>
        <v>0.17944535073409462</v>
      </c>
      <c r="F43" s="8">
        <f t="shared" si="75"/>
        <v>0.25515947467166977</v>
      </c>
      <c r="G43" s="8">
        <f t="shared" si="75"/>
        <v>0.31846344485749689</v>
      </c>
      <c r="H43" s="8">
        <f t="shared" si="75"/>
        <v>0.28192771084337348</v>
      </c>
      <c r="I43" s="8">
        <f t="shared" si="75"/>
        <v>0.19347037484885127</v>
      </c>
      <c r="J43" s="8">
        <f t="shared" si="75"/>
        <v>0.32296650717703351</v>
      </c>
      <c r="K43" s="8">
        <f t="shared" si="75"/>
        <v>0.24764150943396226</v>
      </c>
      <c r="L43" s="8">
        <f t="shared" si="75"/>
        <v>0.29327453142227122</v>
      </c>
      <c r="M43" s="8">
        <f t="shared" si="75"/>
        <v>0.34606205250596661</v>
      </c>
      <c r="N43" s="8">
        <f t="shared" si="76"/>
        <v>0.15241057542768274</v>
      </c>
      <c r="O43" s="8">
        <f t="shared" si="76"/>
        <v>0.15180102915951973</v>
      </c>
      <c r="P43" s="8">
        <f t="shared" si="76"/>
        <v>0.1540041067761807</v>
      </c>
      <c r="Q43" s="8">
        <f t="shared" si="76"/>
        <v>0.11513463324048283</v>
      </c>
      <c r="R43" s="8">
        <f t="shared" si="76"/>
        <v>0.25380710659898476</v>
      </c>
      <c r="S43" s="8">
        <f t="shared" si="76"/>
        <v>0.25799793601651189</v>
      </c>
      <c r="T43" s="8">
        <f t="shared" si="76"/>
        <v>0.17298679164891351</v>
      </c>
      <c r="U43" s="8">
        <f t="shared" si="76"/>
        <v>0.19660582772974705</v>
      </c>
      <c r="V43" s="8">
        <f t="shared" si="76"/>
        <v>0.17437722419928825</v>
      </c>
      <c r="W43" s="8">
        <f t="shared" si="76"/>
        <v>0.12512873326467558</v>
      </c>
      <c r="X43" s="8">
        <f t="shared" si="76"/>
        <v>0.16029776674937965</v>
      </c>
      <c r="Y43" s="8">
        <f t="shared" si="76"/>
        <v>0.2209796466114963</v>
      </c>
      <c r="Z43" s="139">
        <f>2*SUM(N31:INDEX(N31:Y31,$A$2))/(SUM(N19:INDEX(N19:Y19,$A$2))*2+M19-INDEX(N19:Y19,$A$2))</f>
        <v>0.17989621372285219</v>
      </c>
      <c r="AA43" s="8">
        <f t="shared" si="85"/>
        <v>0.15273857045446107</v>
      </c>
      <c r="AB43" s="8">
        <f>2*SUM(Q31:INDEX(Q31:S31,$B$2))/(P19+SUM(Q19:INDEX(Q19:S19,$B$2))*2-INDEX(Q19:S19,$B$2))</f>
        <v>0.22015725518227305</v>
      </c>
      <c r="AC43" s="8">
        <f t="shared" si="86"/>
        <v>0.18132328119264959</v>
      </c>
      <c r="AD43" s="8">
        <f t="shared" si="87"/>
        <v>0.16880204887518382</v>
      </c>
      <c r="AE43" s="8">
        <f>AVERAGE(B43:INDEX(B43:M43,$A$2))</f>
        <v>0.22359843141099081</v>
      </c>
      <c r="AF43" s="8">
        <f t="shared" si="88"/>
        <v>0.19617410606756117</v>
      </c>
      <c r="AG43" s="8">
        <f t="shared" si="89"/>
        <v>0.25102275675442043</v>
      </c>
      <c r="AH43" s="8">
        <f t="shared" si="90"/>
        <v>0.26612153095641938</v>
      </c>
      <c r="AI43" s="8">
        <f t="shared" si="91"/>
        <v>0.29565936445406665</v>
      </c>
      <c r="AJ43" s="31">
        <f t="shared" si="92"/>
        <v>-0.19544957186130985</v>
      </c>
      <c r="AK43" s="31">
        <f t="shared" si="78"/>
        <v>-0.22141319506327284</v>
      </c>
      <c r="AL43" s="31">
        <f t="shared" si="78"/>
        <v>-0.12295897778839071</v>
      </c>
      <c r="AM43" s="31">
        <f t="shared" si="78"/>
        <v>-0.31864482914633663</v>
      </c>
      <c r="AN43" s="31">
        <f t="shared" si="78"/>
        <v>-0.42906577917166311</v>
      </c>
      <c r="AO43" s="170">
        <f t="shared" si="79"/>
        <v>0.10175288584865327</v>
      </c>
      <c r="AP43" s="170">
        <f t="shared" si="93"/>
        <v>0.16510538641686182</v>
      </c>
      <c r="AQ43" s="170">
        <f t="shared" si="80"/>
        <v>0.12029109589041095</v>
      </c>
      <c r="AR43" s="167">
        <f t="shared" si="80"/>
        <v>0.12291169451073986</v>
      </c>
      <c r="AS43" s="167">
        <f t="shared" si="80"/>
        <v>0.13220815752461323</v>
      </c>
      <c r="AT43" s="167">
        <f t="shared" si="80"/>
        <v>0.10727228799226866</v>
      </c>
      <c r="AU43" s="8">
        <f t="shared" si="80"/>
        <v>0</v>
      </c>
      <c r="AV43" s="8" t="str">
        <f t="shared" si="80"/>
        <v/>
      </c>
      <c r="AW43" s="8" t="str">
        <f t="shared" si="80"/>
        <v/>
      </c>
      <c r="AX43" s="8" t="str">
        <f t="shared" si="80"/>
        <v/>
      </c>
      <c r="AY43" s="8" t="str">
        <f t="shared" si="80"/>
        <v/>
      </c>
      <c r="AZ43" s="8" t="str">
        <f t="shared" si="80"/>
        <v/>
      </c>
      <c r="BA43" s="8">
        <f>IFERROR(BA31/(AVERAGE(Y19,AO19)+AVERAGE(AO19,AP19)+AVERAGE(AQ19,AP19)),"")</f>
        <v>0.13016443277601217</v>
      </c>
      <c r="BB43" s="8">
        <f>IFERROR(BB31*2/(AQ19+2*SUM(AR19:INDEX(AR19:AT19,$B$2))-INDEX(AR19:AT19,$B$2)),"")</f>
        <v>0.12004345464421511</v>
      </c>
      <c r="BE43" s="8">
        <f>2*SUM(AO31:INDEX(AO31:AZ31,$A$2))/(SUM(AO19:INDEX(AO19:AZ19,$A$2))*2+Y19-INDEX(AO19:AZ19,$A$2))</f>
        <v>0.12578369905956113</v>
      </c>
      <c r="BF43" s="122">
        <f t="shared" si="82"/>
        <v>0.66762352653759238</v>
      </c>
      <c r="BG43" s="111">
        <f t="shared" si="82"/>
        <v>1.0876433930059937</v>
      </c>
      <c r="BH43" s="111">
        <f t="shared" si="82"/>
        <v>0.7810901826484018</v>
      </c>
      <c r="BI43" s="111">
        <f t="shared" si="82"/>
        <v>1.0675475402263452</v>
      </c>
      <c r="BJ43" s="111">
        <f t="shared" si="82"/>
        <v>0.52090014064697621</v>
      </c>
      <c r="BK43" s="111">
        <f t="shared" si="82"/>
        <v>0.4157873882580333</v>
      </c>
      <c r="BL43" s="111"/>
      <c r="BM43" s="111"/>
      <c r="BN43" s="111"/>
      <c r="BO43" s="111"/>
      <c r="BP43" s="111"/>
      <c r="BQ43" s="111"/>
      <c r="BR43" s="111">
        <f t="shared" si="94"/>
        <v>0.85252211298128633</v>
      </c>
      <c r="BS43" s="111">
        <f t="shared" si="83"/>
        <v>0.54526231508849654</v>
      </c>
      <c r="BT43" s="111">
        <f t="shared" si="83"/>
        <v>0</v>
      </c>
      <c r="BU43" s="111">
        <f t="shared" si="83"/>
        <v>0</v>
      </c>
      <c r="BV43" s="111">
        <f t="shared" si="84"/>
        <v>0.69920148099027413</v>
      </c>
      <c r="BX43" s="8"/>
    </row>
    <row r="44" spans="1:76" outlineLevel="1" x14ac:dyDescent="0.25">
      <c r="A44" t="s">
        <v>8</v>
      </c>
      <c r="B44" s="8">
        <f t="shared" si="75"/>
        <v>0.15976331360946747</v>
      </c>
      <c r="C44" s="8">
        <f t="shared" si="75"/>
        <v>0.12720156555772993</v>
      </c>
      <c r="D44" s="8">
        <f t="shared" si="75"/>
        <v>0.21088435374149661</v>
      </c>
      <c r="E44" s="8">
        <f t="shared" si="75"/>
        <v>0.21547799696509864</v>
      </c>
      <c r="F44" s="8">
        <f t="shared" si="75"/>
        <v>0.27245508982035926</v>
      </c>
      <c r="G44" s="8">
        <f t="shared" si="75"/>
        <v>0.28830645161290325</v>
      </c>
      <c r="H44" s="8">
        <f t="shared" si="75"/>
        <v>0.27049180327868855</v>
      </c>
      <c r="I44" s="8">
        <f t="shared" si="75"/>
        <v>0.22116903633491311</v>
      </c>
      <c r="J44" s="8">
        <f t="shared" si="75"/>
        <v>0.36568213783403658</v>
      </c>
      <c r="K44" s="8">
        <f t="shared" si="75"/>
        <v>0.24552429667519182</v>
      </c>
      <c r="L44" s="8">
        <f t="shared" si="75"/>
        <v>0.27486187845303867</v>
      </c>
      <c r="M44" s="8">
        <f t="shared" si="75"/>
        <v>0.31700680272108844</v>
      </c>
      <c r="N44" s="8">
        <f t="shared" si="76"/>
        <v>0.15224063842848373</v>
      </c>
      <c r="O44" s="8">
        <f t="shared" si="76"/>
        <v>0.13496932515337423</v>
      </c>
      <c r="P44" s="8">
        <f t="shared" si="76"/>
        <v>0.25184456468273486</v>
      </c>
      <c r="Q44" s="8">
        <f t="shared" si="76"/>
        <v>0.16524472384373598</v>
      </c>
      <c r="R44" s="8">
        <f t="shared" si="76"/>
        <v>0.12979351032448377</v>
      </c>
      <c r="S44" s="8">
        <f t="shared" si="76"/>
        <v>0.15099337748344371</v>
      </c>
      <c r="T44" s="8">
        <f t="shared" si="76"/>
        <v>0.17397998460354119</v>
      </c>
      <c r="U44" s="8">
        <f t="shared" si="76"/>
        <v>0.18213866039952997</v>
      </c>
      <c r="V44" s="8">
        <f t="shared" si="76"/>
        <v>0.16511318242343542</v>
      </c>
      <c r="W44" s="8">
        <f t="shared" si="76"/>
        <v>0.11564407324124638</v>
      </c>
      <c r="X44" s="8">
        <f t="shared" si="76"/>
        <v>8.2213438735177863E-2</v>
      </c>
      <c r="Y44" s="8">
        <f t="shared" si="76"/>
        <v>0.15712187958883994</v>
      </c>
      <c r="Z44" s="139">
        <f>2*SUM(N32:INDEX(N32:Y32,$A$2))/(SUM(N20:INDEX(N20:Y20,$A$2))*2+M20-INDEX(N20:Y20,$A$2))</f>
        <v>0.16586495635132728</v>
      </c>
      <c r="AA44" s="8">
        <f t="shared" si="85"/>
        <v>0.17968484275486429</v>
      </c>
      <c r="AB44" s="8">
        <f>2*SUM(Q32:INDEX(Q32:S32,$B$2))/(P20+SUM(Q20:INDEX(Q20:S20,$B$2))*2-INDEX(Q20:S20,$B$2))</f>
        <v>0.14902096690348293</v>
      </c>
      <c r="AC44" s="8">
        <f t="shared" si="86"/>
        <v>0.17374394247550221</v>
      </c>
      <c r="AD44" s="8">
        <f t="shared" si="87"/>
        <v>0.11832646385508806</v>
      </c>
      <c r="AE44" s="8">
        <f>AVERAGE(B44:INDEX(B44:M44,$A$2))</f>
        <v>0.21234812855117582</v>
      </c>
      <c r="AF44" s="8">
        <f t="shared" si="88"/>
        <v>0.16594974430289799</v>
      </c>
      <c r="AG44" s="8">
        <f t="shared" si="89"/>
        <v>0.25874651279945371</v>
      </c>
      <c r="AH44" s="8">
        <f t="shared" si="90"/>
        <v>0.28578099248254607</v>
      </c>
      <c r="AI44" s="8">
        <f t="shared" si="91"/>
        <v>0.27913099261643964</v>
      </c>
      <c r="AJ44" s="31">
        <f t="shared" si="92"/>
        <v>-0.21890078578510341</v>
      </c>
      <c r="AK44" s="31">
        <f t="shared" si="78"/>
        <v>8.2766614131664307E-2</v>
      </c>
      <c r="AL44" s="31">
        <f t="shared" si="78"/>
        <v>-0.42406579593602334</v>
      </c>
      <c r="AM44" s="31">
        <f t="shared" si="78"/>
        <v>-0.39203814443287888</v>
      </c>
      <c r="AN44" s="31">
        <f t="shared" si="78"/>
        <v>-0.57608983959125171</v>
      </c>
      <c r="AO44" s="170">
        <f t="shared" si="79"/>
        <v>6.5412186379928322E-2</v>
      </c>
      <c r="AP44" s="170">
        <f t="shared" si="93"/>
        <v>0.13403416557161629</v>
      </c>
      <c r="AQ44" s="170">
        <f t="shared" si="80"/>
        <v>0.23483619850794679</v>
      </c>
      <c r="AR44" s="167">
        <f t="shared" si="80"/>
        <v>0.1256106071179344</v>
      </c>
      <c r="AS44" s="167">
        <f t="shared" si="80"/>
        <v>0.10064635272391505</v>
      </c>
      <c r="AT44" s="167">
        <f t="shared" si="80"/>
        <v>0.11804384485666104</v>
      </c>
      <c r="AU44" s="8">
        <f t="shared" si="80"/>
        <v>0</v>
      </c>
      <c r="AV44" s="8" t="str">
        <f t="shared" si="80"/>
        <v/>
      </c>
      <c r="AW44" s="8" t="str">
        <f t="shared" si="80"/>
        <v/>
      </c>
      <c r="AX44" s="8" t="str">
        <f t="shared" si="80"/>
        <v/>
      </c>
      <c r="AY44" s="8" t="str">
        <f t="shared" si="80"/>
        <v/>
      </c>
      <c r="AZ44" s="8" t="str">
        <f t="shared" si="80"/>
        <v/>
      </c>
      <c r="BA44" s="8">
        <f t="shared" ref="BA44:BA48" si="95">IFERROR(BA32/(AVERAGE(Y20,AO20)+AVERAGE(AO20,AP20)+AVERAGE(AQ20,AP20)),"")</f>
        <v>0.13442565186751232</v>
      </c>
      <c r="BB44" s="8">
        <f>IFERROR(BB32*2/(AQ20+2*SUM(AR20:INDEX(AR20:AT20,$B$2))-INDEX(AR20:AT20,$B$2)),"")</f>
        <v>0.1156951989428865</v>
      </c>
      <c r="BE44" s="8">
        <f>2*SUM(AO32:INDEX(AO32:AZ32,$A$2))/(SUM(AO20:INDEX(AO20:AZ20,$A$2))*2+Y20-INDEX(AO20:AZ20,$A$2))</f>
        <v>0.12740186092605846</v>
      </c>
      <c r="BF44" s="122">
        <f t="shared" si="82"/>
        <v>0.42966311134235174</v>
      </c>
      <c r="BG44" s="111">
        <f t="shared" si="82"/>
        <v>0.99307131764424805</v>
      </c>
      <c r="BH44" s="111">
        <f t="shared" si="82"/>
        <v>0.93246482727862467</v>
      </c>
      <c r="BI44" s="111">
        <f t="shared" si="82"/>
        <v>0.76014897296641271</v>
      </c>
      <c r="BJ44" s="111">
        <f t="shared" si="82"/>
        <v>0.7754343993956182</v>
      </c>
      <c r="BK44" s="111">
        <f t="shared" si="82"/>
        <v>0.78178160409455333</v>
      </c>
      <c r="BL44" s="111"/>
      <c r="BM44" s="111"/>
      <c r="BN44" s="111"/>
      <c r="BO44" s="111"/>
      <c r="BP44" s="111"/>
      <c r="BQ44" s="111"/>
      <c r="BR44" s="111">
        <f t="shared" si="94"/>
        <v>0.73182827438850273</v>
      </c>
      <c r="BS44" s="111">
        <f t="shared" si="83"/>
        <v>0.77636859662720703</v>
      </c>
      <c r="BT44" s="111">
        <f t="shared" si="83"/>
        <v>0</v>
      </c>
      <c r="BU44" s="111">
        <f t="shared" si="83"/>
        <v>0</v>
      </c>
      <c r="BV44" s="111">
        <f t="shared" si="84"/>
        <v>0.76810595636731049</v>
      </c>
      <c r="BX44" s="8"/>
    </row>
    <row r="45" spans="1:76" outlineLevel="1" x14ac:dyDescent="0.25">
      <c r="A45" t="s">
        <v>1</v>
      </c>
      <c r="B45" s="8">
        <f t="shared" si="75"/>
        <v>0.17166212534059946</v>
      </c>
      <c r="C45" s="8">
        <f t="shared" si="75"/>
        <v>0.13501144164759726</v>
      </c>
      <c r="D45" s="8">
        <f t="shared" si="75"/>
        <v>0.13358778625954199</v>
      </c>
      <c r="E45" s="8">
        <f t="shared" si="75"/>
        <v>0.18791946308724833</v>
      </c>
      <c r="F45" s="8">
        <f t="shared" si="75"/>
        <v>0.25912408759124089</v>
      </c>
      <c r="G45" s="8">
        <f t="shared" si="75"/>
        <v>0.27422303473491771</v>
      </c>
      <c r="H45" s="8">
        <f t="shared" si="75"/>
        <v>0.27969348659003829</v>
      </c>
      <c r="I45" s="8">
        <f t="shared" si="75"/>
        <v>0.22661870503597123</v>
      </c>
      <c r="J45" s="8">
        <f t="shared" si="75"/>
        <v>0.41682974559686886</v>
      </c>
      <c r="K45" s="8">
        <f t="shared" si="75"/>
        <v>0.30629139072847683</v>
      </c>
      <c r="L45" s="8">
        <f t="shared" si="75"/>
        <v>0.31504922644163152</v>
      </c>
      <c r="M45" s="8">
        <f t="shared" si="75"/>
        <v>0.35146443514644349</v>
      </c>
      <c r="N45" s="8">
        <f t="shared" si="76"/>
        <v>0.13077939233817701</v>
      </c>
      <c r="O45" s="8">
        <f t="shared" si="76"/>
        <v>0.13165769000598443</v>
      </c>
      <c r="P45" s="8">
        <f t="shared" si="76"/>
        <v>0.20792079207920791</v>
      </c>
      <c r="Q45" s="8">
        <f t="shared" si="76"/>
        <v>0.18163869693978282</v>
      </c>
      <c r="R45" s="8">
        <f t="shared" si="76"/>
        <v>0.17621980104216012</v>
      </c>
      <c r="S45" s="8">
        <f t="shared" si="76"/>
        <v>0.21156432093231733</v>
      </c>
      <c r="T45" s="8">
        <f t="shared" si="76"/>
        <v>0.13830227743271223</v>
      </c>
      <c r="U45" s="8">
        <f t="shared" si="76"/>
        <v>0.11882046834345186</v>
      </c>
      <c r="V45" s="8">
        <f t="shared" si="76"/>
        <v>0.13398058252427184</v>
      </c>
      <c r="W45" s="8">
        <f t="shared" si="76"/>
        <v>0.11239337681886603</v>
      </c>
      <c r="X45" s="8">
        <f t="shared" si="76"/>
        <v>0.13240740740740742</v>
      </c>
      <c r="Y45" s="8">
        <f t="shared" si="76"/>
        <v>0.21205643437366395</v>
      </c>
      <c r="Z45" s="139">
        <f>2*SUM(N33:INDEX(N33:Y33,$A$2))/(SUM(N21:INDEX(N21:Y21,$A$2))*2+M21-INDEX(N21:Y21,$A$2))</f>
        <v>0.17658956995866679</v>
      </c>
      <c r="AA45" s="8">
        <f t="shared" si="85"/>
        <v>0.15678595814112309</v>
      </c>
      <c r="AB45" s="8">
        <f>2*SUM(Q33:INDEX(Q33:S33,$B$2))/(P21+SUM(Q21:INDEX(Q21:S21,$B$2))*2-INDEX(Q21:S21,$B$2))</f>
        <v>0.19032663316582915</v>
      </c>
      <c r="AC45" s="8">
        <f t="shared" si="86"/>
        <v>0.1303677761001453</v>
      </c>
      <c r="AD45" s="8">
        <f t="shared" si="87"/>
        <v>0.15228573953331245</v>
      </c>
      <c r="AE45" s="8">
        <f>AVERAGE(B45:INDEX(B45:M45,$A$2))</f>
        <v>0.19358798977685762</v>
      </c>
      <c r="AF45" s="8">
        <f t="shared" si="88"/>
        <v>0.14675378441591289</v>
      </c>
      <c r="AG45" s="8">
        <f t="shared" si="89"/>
        <v>0.2404221951378023</v>
      </c>
      <c r="AH45" s="8">
        <f t="shared" si="90"/>
        <v>0.30771397907429282</v>
      </c>
      <c r="AI45" s="8">
        <f t="shared" si="91"/>
        <v>0.32426835077218397</v>
      </c>
      <c r="AJ45" s="31">
        <f t="shared" si="92"/>
        <v>-8.780720249114804E-2</v>
      </c>
      <c r="AK45" s="31">
        <f t="shared" si="78"/>
        <v>6.8360579354997508E-2</v>
      </c>
      <c r="AL45" s="31">
        <f t="shared" si="78"/>
        <v>-0.20836496373914226</v>
      </c>
      <c r="AM45" s="31">
        <f t="shared" si="78"/>
        <v>-0.57633456727466381</v>
      </c>
      <c r="AN45" s="31">
        <f t="shared" si="78"/>
        <v>-0.53037125217224357</v>
      </c>
      <c r="AO45" s="170">
        <f t="shared" si="79"/>
        <v>5.1013277428371771E-2</v>
      </c>
      <c r="AP45" s="170">
        <f t="shared" si="93"/>
        <v>8.2529888160431927E-2</v>
      </c>
      <c r="AQ45" s="170">
        <f t="shared" si="80"/>
        <v>0.16767676767676767</v>
      </c>
      <c r="AR45" s="167">
        <f t="shared" si="80"/>
        <v>0.13865336658354116</v>
      </c>
      <c r="AS45" s="167">
        <f t="shared" si="80"/>
        <v>0.11329812770043207</v>
      </c>
      <c r="AT45" s="167">
        <f t="shared" si="80"/>
        <v>0.10051546391752578</v>
      </c>
      <c r="AU45" s="8">
        <f t="shared" si="80"/>
        <v>0</v>
      </c>
      <c r="AV45" s="8" t="str">
        <f t="shared" si="80"/>
        <v/>
      </c>
      <c r="AW45" s="8" t="str">
        <f t="shared" si="80"/>
        <v/>
      </c>
      <c r="AX45" s="8" t="str">
        <f t="shared" si="80"/>
        <v/>
      </c>
      <c r="AY45" s="8" t="str">
        <f t="shared" si="80"/>
        <v/>
      </c>
      <c r="AZ45" s="8" t="str">
        <f t="shared" si="80"/>
        <v/>
      </c>
      <c r="BA45" s="8">
        <f t="shared" si="95"/>
        <v>9.3073301950235374E-2</v>
      </c>
      <c r="BB45" s="8">
        <f>IFERROR(BB33*2/(AQ21+2*SUM(AR21:INDEX(AR21:AT21,$B$2))-INDEX(AR21:AT21,$B$2)),"")</f>
        <v>0.11658354114713217</v>
      </c>
      <c r="BE45" s="8">
        <f>2*SUM(AO33:INDEX(AO33:AZ33,$A$2))/(SUM(AO21:INDEX(AO21:AZ21,$A$2))*2+Y21-INDEX(AO21:AZ21,$A$2))</f>
        <v>0.10396361273554255</v>
      </c>
      <c r="BF45" s="122">
        <f t="shared" si="82"/>
        <v>0.39007122235633768</v>
      </c>
      <c r="BG45" s="111">
        <f t="shared" si="82"/>
        <v>0.62685201416400804</v>
      </c>
      <c r="BH45" s="111">
        <f t="shared" si="82"/>
        <v>0.80644540644540652</v>
      </c>
      <c r="BI45" s="111">
        <f t="shared" si="82"/>
        <v>0.7633470671148217</v>
      </c>
      <c r="BJ45" s="111">
        <f t="shared" si="82"/>
        <v>0.64293641821401104</v>
      </c>
      <c r="BK45" s="111">
        <f t="shared" si="82"/>
        <v>0.47510593220338987</v>
      </c>
      <c r="BL45" s="111"/>
      <c r="BM45" s="111"/>
      <c r="BN45" s="111"/>
      <c r="BO45" s="111"/>
      <c r="BP45" s="111"/>
      <c r="BQ45" s="111"/>
      <c r="BR45" s="111">
        <f t="shared" si="94"/>
        <v>0.58498207243345179</v>
      </c>
      <c r="BS45" s="111">
        <f t="shared" si="83"/>
        <v>0.61254454622519605</v>
      </c>
      <c r="BT45" s="111">
        <f t="shared" si="83"/>
        <v>0</v>
      </c>
      <c r="BU45" s="111">
        <f t="shared" si="83"/>
        <v>0</v>
      </c>
      <c r="BV45" s="111">
        <f t="shared" si="84"/>
        <v>0.58873019941028604</v>
      </c>
      <c r="BX45" s="8"/>
    </row>
    <row r="46" spans="1:76" outlineLevel="1" x14ac:dyDescent="0.25">
      <c r="A46" t="s">
        <v>2</v>
      </c>
      <c r="B46" s="8">
        <f t="shared" si="75"/>
        <v>0.1419753086419753</v>
      </c>
      <c r="C46" s="8">
        <f t="shared" si="75"/>
        <v>0.10119047619047619</v>
      </c>
      <c r="D46" s="8">
        <f t="shared" si="75"/>
        <v>0.11976047904191617</v>
      </c>
      <c r="E46" s="8">
        <f t="shared" si="75"/>
        <v>0.12650602409638553</v>
      </c>
      <c r="F46" s="8">
        <f t="shared" si="75"/>
        <v>0.21243523316062177</v>
      </c>
      <c r="G46" s="8">
        <f t="shared" si="75"/>
        <v>0.16949152542372881</v>
      </c>
      <c r="H46" s="8">
        <f t="shared" si="75"/>
        <v>0.19130434782608696</v>
      </c>
      <c r="I46" s="8">
        <f t="shared" si="75"/>
        <v>0.21224489795918366</v>
      </c>
      <c r="J46" s="8">
        <f t="shared" si="75"/>
        <v>0.40357142857142858</v>
      </c>
      <c r="K46" s="8">
        <f t="shared" si="75"/>
        <v>0.25</v>
      </c>
      <c r="L46" s="8">
        <f t="shared" si="75"/>
        <v>0.38109756097560976</v>
      </c>
      <c r="M46" s="8">
        <f t="shared" si="75"/>
        <v>0.36269430051813473</v>
      </c>
      <c r="N46" s="8">
        <f t="shared" si="76"/>
        <v>0.13443396226415094</v>
      </c>
      <c r="O46" s="8">
        <f t="shared" si="76"/>
        <v>0.10420841683366733</v>
      </c>
      <c r="P46" s="8">
        <f t="shared" si="76"/>
        <v>0.19557195571955718</v>
      </c>
      <c r="Q46" s="8">
        <f t="shared" si="76"/>
        <v>0.14529914529914531</v>
      </c>
      <c r="R46" s="8">
        <f t="shared" si="76"/>
        <v>0.1595900439238653</v>
      </c>
      <c r="S46" s="8">
        <f t="shared" si="76"/>
        <v>0.22996057818659657</v>
      </c>
      <c r="T46" s="8">
        <f t="shared" si="76"/>
        <v>0.14932680538555693</v>
      </c>
      <c r="U46" s="8">
        <f t="shared" si="76"/>
        <v>0.15247634947134112</v>
      </c>
      <c r="V46" s="8">
        <f t="shared" si="76"/>
        <v>0.15478615071283094</v>
      </c>
      <c r="W46" s="8">
        <f t="shared" si="76"/>
        <v>0.14134924277191371</v>
      </c>
      <c r="X46" s="8">
        <f t="shared" si="76"/>
        <v>0.1317467063323417</v>
      </c>
      <c r="Y46" s="8">
        <f t="shared" si="76"/>
        <v>0.2</v>
      </c>
      <c r="Z46" s="139">
        <f>2*SUM(N34:INDEX(N34:Y34,$A$2))/(SUM(N22:INDEX(N22:Y22,$A$2))*2+M22-INDEX(N22:Y22,$A$2))</f>
        <v>0.16714367487120779</v>
      </c>
      <c r="AA46" s="8">
        <f t="shared" si="85"/>
        <v>0.14473811160579184</v>
      </c>
      <c r="AB46" s="8">
        <f>2*SUM(Q34:INDEX(Q34:S34,$B$2))/(P22+SUM(Q22:INDEX(Q22:S22,$B$2))*2-INDEX(Q22:S22,$B$2))</f>
        <v>0.1818629866929522</v>
      </c>
      <c r="AC46" s="8">
        <f t="shared" si="86"/>
        <v>0.15219643518990966</v>
      </c>
      <c r="AD46" s="8">
        <f t="shared" si="87"/>
        <v>0.15769864970141848</v>
      </c>
      <c r="AE46" s="8">
        <f>AVERAGE(B46:INDEX(B46:M46,$A$2))</f>
        <v>0.14522650775918397</v>
      </c>
      <c r="AF46" s="8">
        <f t="shared" si="88"/>
        <v>0.12097542129145589</v>
      </c>
      <c r="AG46" s="8">
        <f t="shared" si="89"/>
        <v>0.16947759422691203</v>
      </c>
      <c r="AH46" s="8">
        <f t="shared" si="90"/>
        <v>0.26904022478556638</v>
      </c>
      <c r="AI46" s="8">
        <f t="shared" si="91"/>
        <v>0.33126395383124813</v>
      </c>
      <c r="AJ46" s="31">
        <f t="shared" si="92"/>
        <v>0.15091712560056236</v>
      </c>
      <c r="AK46" s="31">
        <f t="shared" si="78"/>
        <v>0.19642577029830299</v>
      </c>
      <c r="AL46" s="31">
        <f t="shared" si="78"/>
        <v>7.3079822277023032E-2</v>
      </c>
      <c r="AM46" s="31">
        <f t="shared" si="78"/>
        <v>-0.43429858746507122</v>
      </c>
      <c r="AN46" s="31">
        <f t="shared" si="78"/>
        <v>-0.52394865822994729</v>
      </c>
      <c r="AO46" s="170">
        <f t="shared" si="79"/>
        <v>7.3658365485794464E-2</v>
      </c>
      <c r="AP46" s="170">
        <f t="shared" si="93"/>
        <v>9.8332620778110308E-2</v>
      </c>
      <c r="AQ46" s="170">
        <f t="shared" si="80"/>
        <v>0.16483516483516483</v>
      </c>
      <c r="AR46" s="167">
        <f t="shared" si="80"/>
        <v>0.16990920881971466</v>
      </c>
      <c r="AS46" s="167">
        <f t="shared" si="80"/>
        <v>0.1492338441039307</v>
      </c>
      <c r="AT46" s="167">
        <f t="shared" si="80"/>
        <v>0.13049095607235142</v>
      </c>
      <c r="AU46" s="8">
        <f t="shared" si="80"/>
        <v>0</v>
      </c>
      <c r="AV46" s="8" t="str">
        <f t="shared" si="80"/>
        <v/>
      </c>
      <c r="AW46" s="8" t="str">
        <f t="shared" si="80"/>
        <v/>
      </c>
      <c r="AX46" s="8" t="str">
        <f t="shared" si="80"/>
        <v/>
      </c>
      <c r="AY46" s="8" t="str">
        <f t="shared" si="80"/>
        <v/>
      </c>
      <c r="AZ46" s="8" t="str">
        <f t="shared" si="80"/>
        <v/>
      </c>
      <c r="BA46" s="8">
        <f t="shared" si="95"/>
        <v>0.10398359695371998</v>
      </c>
      <c r="BB46" s="8">
        <f>IFERROR(BB34*2/(AQ22+2*SUM(AR22:INDEX(AR22:AT22,$B$2))-INDEX(AR22:AT22,$B$2)),"")</f>
        <v>0.14985841864517535</v>
      </c>
      <c r="BE46" s="8">
        <f>2*SUM(AO34:INDEX(AO34:AZ34,$A$2))/(SUM(AO22:INDEX(AO22:AZ22,$A$2))*2+Y22-INDEX(AO22:AZ22,$A$2))</f>
        <v>0.12242753305893686</v>
      </c>
      <c r="BF46" s="122">
        <f t="shared" si="82"/>
        <v>0.54791485905222548</v>
      </c>
      <c r="BG46" s="111">
        <f t="shared" si="82"/>
        <v>0.94361495708225085</v>
      </c>
      <c r="BH46" s="111">
        <f t="shared" si="82"/>
        <v>0.84283640887414479</v>
      </c>
      <c r="BI46" s="111">
        <f t="shared" si="82"/>
        <v>1.1693751430533303</v>
      </c>
      <c r="BJ46" s="111">
        <f t="shared" si="82"/>
        <v>0.93510748186224468</v>
      </c>
      <c r="BK46" s="111">
        <f t="shared" si="82"/>
        <v>0.56744924326319679</v>
      </c>
      <c r="BL46" s="111"/>
      <c r="BM46" s="111"/>
      <c r="BN46" s="111"/>
      <c r="BO46" s="111"/>
      <c r="BP46" s="111"/>
      <c r="BQ46" s="111"/>
      <c r="BR46" s="111">
        <f t="shared" si="94"/>
        <v>0.70853939319627801</v>
      </c>
      <c r="BS46" s="111">
        <f t="shared" si="83"/>
        <v>0.82401824236059829</v>
      </c>
      <c r="BT46" s="111">
        <f t="shared" si="83"/>
        <v>0</v>
      </c>
      <c r="BU46" s="111">
        <f t="shared" si="83"/>
        <v>0</v>
      </c>
      <c r="BV46" s="111">
        <f t="shared" si="84"/>
        <v>0.73246883648617356</v>
      </c>
      <c r="BX46" s="8"/>
    </row>
    <row r="47" spans="1:76" outlineLevel="1" x14ac:dyDescent="0.25">
      <c r="A47" s="135" t="s">
        <v>136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31"/>
      <c r="AK47" s="31"/>
      <c r="AL47" s="31"/>
      <c r="AM47" s="31"/>
      <c r="AN47" s="31"/>
      <c r="AO47" s="170"/>
      <c r="AP47" s="170">
        <f>IFERROR(AP35/(SUM(AO23,AP23)/2),"")</f>
        <v>8.3262531860662709E-2</v>
      </c>
      <c r="AQ47" s="170">
        <f t="shared" ref="AQ47:AT47" si="96">IFERROR(AQ35/AVERAGE(AP23,AQ23),"")</f>
        <v>3.0614300100704935E-2</v>
      </c>
      <c r="AR47" s="167">
        <f t="shared" si="96"/>
        <v>4.9123956115932538E-2</v>
      </c>
      <c r="AS47" s="167">
        <f t="shared" si="96"/>
        <v>1.7778957144752555E-2</v>
      </c>
      <c r="AT47" s="167">
        <f t="shared" si="96"/>
        <v>1.2823397075365579E-2</v>
      </c>
      <c r="BA47" s="8">
        <f>IFERROR(BA35/(SUM(AO23,AP23,AP23,AQ23)/2),"")</f>
        <v>4.7547479163820197E-2</v>
      </c>
      <c r="BB47" s="8">
        <f>IFERROR(BB35*2/(AQ23+2*SUM(AR23:INDEX(AR23:AT23,$B$2))-INDEX(AR23:AT23,$B$2)),"")</f>
        <v>2.4318807135883552E-2</v>
      </c>
      <c r="BE47" s="8">
        <f>2*SUM(AO35:INDEX(AO35:AZ35,$A$2))/(SUM(AO23:INDEX(AO23:AZ23,$A$2))*2+Y23-INDEX(AO23:AZ23,$A$2))</f>
        <v>3.0013733963085786E-2</v>
      </c>
      <c r="BF47" s="122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X47" s="8"/>
    </row>
    <row r="48" spans="1:76" s="17" customFormat="1" x14ac:dyDescent="0.25">
      <c r="A48" s="1" t="s">
        <v>3</v>
      </c>
      <c r="B48" s="9">
        <f t="shared" ref="B48:M48" si="97">IFERROR(B36/B24,"")</f>
        <v>0.22315705128205129</v>
      </c>
      <c r="C48" s="9">
        <f t="shared" si="97"/>
        <v>0.17981438515081208</v>
      </c>
      <c r="D48" s="9">
        <f t="shared" si="97"/>
        <v>0.22887700534759359</v>
      </c>
      <c r="E48" s="9">
        <f t="shared" si="97"/>
        <v>0.23747207149696775</v>
      </c>
      <c r="F48" s="9">
        <f t="shared" si="97"/>
        <v>0.28923177938279709</v>
      </c>
      <c r="G48" s="9">
        <f t="shared" si="97"/>
        <v>0.3218316672041277</v>
      </c>
      <c r="H48" s="9">
        <f t="shared" si="97"/>
        <v>0.32555164694595456</v>
      </c>
      <c r="I48" s="9">
        <f t="shared" si="97"/>
        <v>0.25098039215686274</v>
      </c>
      <c r="J48" s="9">
        <f t="shared" si="97"/>
        <v>0.3941057497832996</v>
      </c>
      <c r="K48" s="9">
        <f t="shared" si="97"/>
        <v>0.30958904109589042</v>
      </c>
      <c r="L48" s="9">
        <f t="shared" si="97"/>
        <v>0.34125</v>
      </c>
      <c r="M48" s="9">
        <f t="shared" si="97"/>
        <v>0.38085984940490647</v>
      </c>
      <c r="N48" s="9">
        <f t="shared" ref="N48:Y48" si="98">N36*2/SUM(M24:N24)</f>
        <v>0.15351142270035054</v>
      </c>
      <c r="O48" s="9">
        <f t="shared" si="98"/>
        <v>0.15079654627264988</v>
      </c>
      <c r="P48" s="9">
        <f t="shared" si="98"/>
        <v>0.2659358989634219</v>
      </c>
      <c r="Q48" s="9">
        <f t="shared" si="98"/>
        <v>0.22171894462688257</v>
      </c>
      <c r="R48" s="9">
        <f t="shared" si="98"/>
        <v>0.23063063063063063</v>
      </c>
      <c r="S48" s="9">
        <f t="shared" si="98"/>
        <v>0.30644711135919622</v>
      </c>
      <c r="T48" s="9">
        <f t="shared" si="98"/>
        <v>0.21556689155833469</v>
      </c>
      <c r="U48" s="9">
        <f t="shared" si="98"/>
        <v>0.21345358887636226</v>
      </c>
      <c r="V48" s="9">
        <f t="shared" si="98"/>
        <v>0.23630417007358953</v>
      </c>
      <c r="W48" s="9">
        <f t="shared" si="98"/>
        <v>0.18195358073724713</v>
      </c>
      <c r="X48" s="9">
        <f t="shared" si="98"/>
        <v>0.17629875708803483</v>
      </c>
      <c r="Y48" s="9">
        <f t="shared" si="98"/>
        <v>0.26672311600338694</v>
      </c>
      <c r="Z48" s="9">
        <f>2*SUM(N36:INDEX(N36:Y36,$A$2))/(SUM(N24:INDEX(N24:Y24,$A$2))*2+M24-INDEX(N24:Y24,$A$2))</f>
        <v>0.22577174235678243</v>
      </c>
      <c r="AA48" s="9">
        <f t="shared" si="85"/>
        <v>0.19008128931214077</v>
      </c>
      <c r="AB48" s="9">
        <f>2*SUM(Q36:INDEX(Q36:S36,$B$2))/(P24+SUM(Q24:INDEX(Q24:S24,$B$2))*2-INDEX(Q24:S24,$B$2))</f>
        <v>0.25600551438910907</v>
      </c>
      <c r="AC48" s="9">
        <f t="shared" si="86"/>
        <v>0.22177488350276217</v>
      </c>
      <c r="AD48" s="9">
        <f t="shared" si="87"/>
        <v>0.20832515127622298</v>
      </c>
      <c r="AE48" s="28">
        <f>AVERAGE(B48:INDEX(B48:M48,$A$2))</f>
        <v>0.24673065997739155</v>
      </c>
      <c r="AF48" s="28">
        <f t="shared" si="88"/>
        <v>0.21061614726015232</v>
      </c>
      <c r="AG48" s="28">
        <f t="shared" si="89"/>
        <v>0.28284517269463083</v>
      </c>
      <c r="AH48" s="28">
        <f t="shared" si="90"/>
        <v>0.3235459296287056</v>
      </c>
      <c r="AI48" s="28">
        <f t="shared" si="91"/>
        <v>0.34389963016693231</v>
      </c>
      <c r="AJ48" s="32">
        <f t="shared" si="92"/>
        <v>-8.4946547066868883E-2</v>
      </c>
      <c r="AK48" s="32">
        <f t="shared" si="78"/>
        <v>-9.7498972491634084E-2</v>
      </c>
      <c r="AL48" s="32">
        <f t="shared" si="78"/>
        <v>-9.4891696576694828E-2</v>
      </c>
      <c r="AM48" s="32">
        <f t="shared" si="78"/>
        <v>-0.31454899229526301</v>
      </c>
      <c r="AN48" s="32">
        <f t="shared" si="78"/>
        <v>-0.39422688190999255</v>
      </c>
      <c r="AO48" s="28">
        <f t="shared" ref="AO48" si="99">IFERROR(AO36/AVERAGE(Y24,AO24),"")</f>
        <v>0.10274213836477987</v>
      </c>
      <c r="AP48" s="28">
        <f>IFERROR(AP36/AVERAGE(AO24,AP24),"")</f>
        <v>0.16288263865356375</v>
      </c>
      <c r="AQ48" s="28">
        <f t="shared" ref="AQ48:AZ48" si="100">IFERROR(AQ36/AVERAGE(AP24:AQ24),"")</f>
        <v>0.24784831424318904</v>
      </c>
      <c r="AR48" s="28">
        <f t="shared" si="100"/>
        <v>0.22691115006067142</v>
      </c>
      <c r="AS48" s="28">
        <f t="shared" si="100"/>
        <v>0.20322781741359008</v>
      </c>
      <c r="AT48" s="28">
        <f t="shared" si="100"/>
        <v>0.24527443975316662</v>
      </c>
      <c r="AU48" s="28">
        <f t="shared" si="100"/>
        <v>0</v>
      </c>
      <c r="AV48" s="28" t="str">
        <f t="shared" si="100"/>
        <v/>
      </c>
      <c r="AW48" s="28" t="str">
        <f t="shared" si="100"/>
        <v/>
      </c>
      <c r="AX48" s="28" t="str">
        <f t="shared" si="100"/>
        <v/>
      </c>
      <c r="AY48" s="28" t="str">
        <f t="shared" si="100"/>
        <v/>
      </c>
      <c r="AZ48" s="28" t="str">
        <f t="shared" si="100"/>
        <v/>
      </c>
      <c r="BA48" s="28">
        <f t="shared" si="95"/>
        <v>0.16510163291473395</v>
      </c>
      <c r="BB48" s="28">
        <f>IFERROR(BB36*2/(AQ24+2*SUM(AR24:INDEX(AR24:AT24,$B$2))-INDEX(AR24:AT24,$B$2)),"")</f>
        <v>0.22558545649935074</v>
      </c>
      <c r="BC48" s="37"/>
      <c r="BD48" s="37"/>
      <c r="BE48" s="28">
        <f>2*SUM(AO36:INDEX(AO36:AZ36,$A$2))/(SUM(AO24:INDEX(AO24:AZ24,$A$2))*2+Y24-INDEX(AO24:AZ24,$A$2))</f>
        <v>0.19275332650972365</v>
      </c>
      <c r="BF48" s="123">
        <f t="shared" si="82"/>
        <v>0.6692800871589164</v>
      </c>
      <c r="BG48" s="118">
        <f t="shared" si="82"/>
        <v>1.0801483368131086</v>
      </c>
      <c r="BH48" s="118">
        <f t="shared" si="82"/>
        <v>0.93198517089743982</v>
      </c>
      <c r="BI48" s="118">
        <f t="shared" si="82"/>
        <v>1.0234179602583193</v>
      </c>
      <c r="BJ48" s="118">
        <f t="shared" si="82"/>
        <v>0.88118311456673826</v>
      </c>
      <c r="BK48" s="118">
        <f t="shared" si="82"/>
        <v>0.80038098145318393</v>
      </c>
      <c r="BL48" s="118"/>
      <c r="BM48" s="118"/>
      <c r="BN48" s="118"/>
      <c r="BO48" s="118"/>
      <c r="BP48" s="118"/>
      <c r="BQ48" s="118"/>
      <c r="BR48" s="118">
        <f>BA48/((N36+O36+P36)/(SUM(M24,N24,N24,O24,O24,P24)/2))</f>
        <v>0.86655726309886405</v>
      </c>
      <c r="BS48" s="118">
        <f t="shared" si="83"/>
        <v>0.88117420844489258</v>
      </c>
      <c r="BT48" s="118">
        <f t="shared" si="83"/>
        <v>0</v>
      </c>
      <c r="BU48" s="118">
        <f t="shared" si="83"/>
        <v>0</v>
      </c>
      <c r="BV48" s="118">
        <f t="shared" si="84"/>
        <v>0.85375310699919016</v>
      </c>
      <c r="BX48" s="9"/>
    </row>
    <row r="49" spans="1:76" s="37" customFormat="1" x14ac:dyDescent="0.25">
      <c r="A49" s="36" t="s">
        <v>40</v>
      </c>
      <c r="B49" s="28">
        <f t="shared" ref="B49:R49" si="101">B36/AVERAGE(A24:B24)</f>
        <v>0.22315705128205129</v>
      </c>
      <c r="C49" s="28">
        <f t="shared" si="101"/>
        <v>0.18299881936245574</v>
      </c>
      <c r="D49" s="28">
        <f t="shared" si="101"/>
        <v>0.23817473567056205</v>
      </c>
      <c r="E49" s="28">
        <f t="shared" si="101"/>
        <v>0.25058942404850115</v>
      </c>
      <c r="F49" s="28">
        <f t="shared" si="101"/>
        <v>0.28515941090791391</v>
      </c>
      <c r="G49" s="28">
        <f t="shared" si="101"/>
        <v>0.32471124125589718</v>
      </c>
      <c r="H49" s="28">
        <f t="shared" si="101"/>
        <v>0.32691072575465641</v>
      </c>
      <c r="I49" s="28">
        <f t="shared" si="101"/>
        <v>0.25830487426265136</v>
      </c>
      <c r="J49" s="28">
        <f t="shared" si="101"/>
        <v>0.40259740259740262</v>
      </c>
      <c r="K49" s="28">
        <f t="shared" si="101"/>
        <v>0.31781746589790466</v>
      </c>
      <c r="L49" s="28">
        <f t="shared" si="101"/>
        <v>0.35686274509803922</v>
      </c>
      <c r="M49" s="28">
        <f t="shared" si="101"/>
        <v>0.38634963656523347</v>
      </c>
      <c r="N49" s="28">
        <f t="shared" si="101"/>
        <v>0.15351142270035054</v>
      </c>
      <c r="O49" s="28">
        <f t="shared" si="101"/>
        <v>0.15079654627264988</v>
      </c>
      <c r="P49" s="28">
        <f t="shared" si="101"/>
        <v>0.2659358989634219</v>
      </c>
      <c r="Q49" s="28">
        <f t="shared" si="101"/>
        <v>0.22171894462688257</v>
      </c>
      <c r="R49" s="28">
        <f t="shared" si="101"/>
        <v>0.23063063063063063</v>
      </c>
      <c r="S49" s="28">
        <f>S36/AVERAGE(R24:S24)</f>
        <v>0.30644711135919622</v>
      </c>
      <c r="T49" s="28">
        <f t="shared" ref="T49:Y49" si="102">T36/AVERAGE(S24:T24)</f>
        <v>0.21556689155833469</v>
      </c>
      <c r="U49" s="28">
        <f t="shared" si="102"/>
        <v>0.21345358887636226</v>
      </c>
      <c r="V49" s="28">
        <f t="shared" si="102"/>
        <v>0.23630417007358953</v>
      </c>
      <c r="W49" s="28">
        <f t="shared" si="102"/>
        <v>0.18195358073724713</v>
      </c>
      <c r="X49" s="28">
        <f t="shared" si="102"/>
        <v>0.17629875708803483</v>
      </c>
      <c r="Y49" s="28">
        <f t="shared" si="102"/>
        <v>0.26672311600338694</v>
      </c>
      <c r="Z49" s="32">
        <f>2*SUM(N36:INDEX(N36:Y36,$A$2))/(SUM(N24:INDEX(N24:Y24,$A$2))*2+M24-INDEX(N24:Y24,$A$2))</f>
        <v>0.22577174235678243</v>
      </c>
      <c r="AA49" s="32">
        <f>2*SUM(N36:P36)/(SUM(N24:P24)*2+M24-P24)</f>
        <v>0.19052593515207522</v>
      </c>
      <c r="AB49" s="32">
        <f>2*SUM(Q36:S36)/(SUM(Q24:S24)*2+P24-S24)</f>
        <v>0.25600551438910907</v>
      </c>
      <c r="AC49" s="32">
        <f>2*SUM(T36:V36)/(SUM(T24:V24)*2+S24-V24)</f>
        <v>0.22244923383580417</v>
      </c>
      <c r="AD49" s="32">
        <f>2*SUM(W36:Y36)/(SUM(W24:Y24)*2+V24-Y24)</f>
        <v>0.21060054508376375</v>
      </c>
      <c r="AE49" s="32">
        <f>2*SUM(B36:INDEX(B36:M36,$A$2))/(SUM(B24:INDEX(B24:M24,$A$2))*2+B24-INDEX(B24:M24,$A$2))</f>
        <v>0.25420261496041979</v>
      </c>
      <c r="AF49" s="32">
        <f>2*SUM(B36:D36)/(B24+SUM(B24:D24)*2-D24)</f>
        <v>0.21519560297445844</v>
      </c>
      <c r="AG49" s="32">
        <f>2*SUM(E36:G36)/(D24+SUM(E24:G24)*2-G24)</f>
        <v>0.28723171265878228</v>
      </c>
      <c r="AH49" s="32">
        <f>2*SUM(H36:INDEX(H36:J36,9-6))/(G24+SUM(H24:INDEX(H24:J24,9-6))*2-INDEX(B24:M24,9))</f>
        <v>0.33055641262984675</v>
      </c>
      <c r="AI49" s="32">
        <f>2*SUM(K36:INDEX(K36:M36,2))/(J24+SUM(K24:INDEX(K24:M24,2))*2-INDEX(B24:M24,11))</f>
        <v>0.33805297744055279</v>
      </c>
      <c r="AJ49" s="32">
        <f t="shared" si="92"/>
        <v>-0.11184335223327324</v>
      </c>
      <c r="AK49" s="32">
        <f t="shared" si="78"/>
        <v>-0.11463834521428984</v>
      </c>
      <c r="AL49" s="32">
        <f t="shared" si="78"/>
        <v>-0.10871431284737165</v>
      </c>
      <c r="AM49" s="32">
        <f t="shared" si="78"/>
        <v>-0.32704607946934539</v>
      </c>
      <c r="AN49" s="32">
        <f t="shared" si="78"/>
        <v>-0.37701910902175617</v>
      </c>
      <c r="AO49" s="2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38"/>
      <c r="BB49" s="18"/>
      <c r="BC49" s="18"/>
      <c r="BD49" s="18"/>
      <c r="BE49" s="32">
        <f>2*SUM(AO36:INDEX(AO36:AZ36,A2))/(SUM(AO24:INDEX(AO24:AZ24,A2))*2+Y24-INDEX(AO24:AZ24,A2))</f>
        <v>0.19275332650972365</v>
      </c>
      <c r="BF49" s="124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32"/>
    </row>
    <row r="50" spans="1:76" x14ac:dyDescent="0.25">
      <c r="W50" s="104"/>
      <c r="Y50" s="8">
        <f>Y49/M49</f>
        <v>0.69036719789524614</v>
      </c>
      <c r="BF50" s="124"/>
    </row>
    <row r="51" spans="1:76" s="17" customFormat="1" x14ac:dyDescent="0.25">
      <c r="A51" s="2" t="s">
        <v>12</v>
      </c>
      <c r="B51" s="3">
        <f t="shared" ref="B51:Y51" si="103">B15</f>
        <v>42005</v>
      </c>
      <c r="C51" s="3">
        <f t="shared" si="103"/>
        <v>42036</v>
      </c>
      <c r="D51" s="3">
        <f t="shared" si="103"/>
        <v>42064</v>
      </c>
      <c r="E51" s="3">
        <f t="shared" si="103"/>
        <v>42095</v>
      </c>
      <c r="F51" s="3">
        <f t="shared" si="103"/>
        <v>42125</v>
      </c>
      <c r="G51" s="3">
        <f t="shared" si="103"/>
        <v>42156</v>
      </c>
      <c r="H51" s="3">
        <f t="shared" si="103"/>
        <v>42186</v>
      </c>
      <c r="I51" s="3">
        <f t="shared" si="103"/>
        <v>42217</v>
      </c>
      <c r="J51" s="3">
        <f t="shared" si="103"/>
        <v>42248</v>
      </c>
      <c r="K51" s="3">
        <f t="shared" si="103"/>
        <v>42278</v>
      </c>
      <c r="L51" s="3">
        <f t="shared" si="103"/>
        <v>42309</v>
      </c>
      <c r="M51" s="3">
        <f t="shared" si="103"/>
        <v>42339</v>
      </c>
      <c r="N51" s="3">
        <f t="shared" si="103"/>
        <v>42370</v>
      </c>
      <c r="O51" s="3">
        <f t="shared" si="103"/>
        <v>42401</v>
      </c>
      <c r="P51" s="3">
        <f t="shared" si="103"/>
        <v>42430</v>
      </c>
      <c r="Q51" s="3">
        <f t="shared" si="103"/>
        <v>42461</v>
      </c>
      <c r="R51" s="3">
        <f t="shared" si="103"/>
        <v>42491</v>
      </c>
      <c r="S51" s="3">
        <f t="shared" si="103"/>
        <v>42522</v>
      </c>
      <c r="T51" s="3">
        <f t="shared" si="103"/>
        <v>42552</v>
      </c>
      <c r="U51" s="3">
        <f t="shared" si="103"/>
        <v>42583</v>
      </c>
      <c r="V51" s="3">
        <f t="shared" si="103"/>
        <v>42614</v>
      </c>
      <c r="W51" s="3">
        <f t="shared" si="103"/>
        <v>42644</v>
      </c>
      <c r="X51" s="3">
        <f t="shared" si="103"/>
        <v>42675</v>
      </c>
      <c r="Y51" s="3">
        <f t="shared" si="103"/>
        <v>42705</v>
      </c>
      <c r="Z51" s="29" t="s">
        <v>18</v>
      </c>
      <c r="AA51" s="29" t="s">
        <v>19</v>
      </c>
      <c r="AB51" s="29" t="s">
        <v>20</v>
      </c>
      <c r="AC51" s="29" t="s">
        <v>21</v>
      </c>
      <c r="AD51" s="29" t="s">
        <v>22</v>
      </c>
      <c r="AE51" s="26" t="str">
        <f t="shared" ref="AE51:AI51" si="104">AE27</f>
        <v>YTD 6/15</v>
      </c>
      <c r="AF51" s="26" t="str">
        <f t="shared" si="104"/>
        <v>Q1 '15</v>
      </c>
      <c r="AG51" s="26" t="str">
        <f t="shared" si="104"/>
        <v>Q2 '15</v>
      </c>
      <c r="AH51" s="26" t="str">
        <f t="shared" si="104"/>
        <v>Q3 '15</v>
      </c>
      <c r="AI51" s="26" t="str">
        <f t="shared" si="104"/>
        <v>Q4 '15</v>
      </c>
      <c r="AJ51" s="30" t="s">
        <v>27</v>
      </c>
      <c r="AK51" s="30" t="s">
        <v>29</v>
      </c>
      <c r="AL51" s="30" t="s">
        <v>30</v>
      </c>
      <c r="AM51" s="30" t="s">
        <v>31</v>
      </c>
      <c r="AN51" s="30" t="s">
        <v>32</v>
      </c>
      <c r="AO51" s="108">
        <v>42736</v>
      </c>
      <c r="AP51" s="108">
        <v>42767</v>
      </c>
      <c r="AQ51" s="108">
        <v>42795</v>
      </c>
      <c r="AR51" s="108">
        <v>42826</v>
      </c>
      <c r="AS51" s="108">
        <v>42856</v>
      </c>
      <c r="AT51" s="108">
        <v>42887</v>
      </c>
      <c r="AU51" s="108">
        <v>42917</v>
      </c>
      <c r="AV51" s="108">
        <v>42948</v>
      </c>
      <c r="AW51" s="108">
        <v>42979</v>
      </c>
      <c r="AX51" s="108">
        <v>43009</v>
      </c>
      <c r="AY51" s="108">
        <v>43040</v>
      </c>
      <c r="AZ51" s="108">
        <v>43070</v>
      </c>
      <c r="BA51" s="29" t="s">
        <v>123</v>
      </c>
      <c r="BB51" s="29" t="s">
        <v>124</v>
      </c>
      <c r="BC51" s="29" t="s">
        <v>125</v>
      </c>
      <c r="BD51" s="29" t="s">
        <v>126</v>
      </c>
      <c r="BE51" s="29" t="str">
        <f>"YTD " &amp; A50 &amp;"/17"</f>
        <v>YTD /17</v>
      </c>
      <c r="BF51" s="121">
        <v>42736</v>
      </c>
      <c r="BG51" s="108">
        <v>42767</v>
      </c>
      <c r="BH51" s="108">
        <v>42795</v>
      </c>
      <c r="BI51" s="108">
        <v>42826</v>
      </c>
      <c r="BJ51" s="108">
        <v>42856</v>
      </c>
      <c r="BK51" s="108">
        <v>42887</v>
      </c>
      <c r="BL51" s="108">
        <v>42917</v>
      </c>
      <c r="BM51" s="108">
        <v>42948</v>
      </c>
      <c r="BN51" s="108">
        <v>42979</v>
      </c>
      <c r="BO51" s="108">
        <v>43009</v>
      </c>
      <c r="BP51" s="108">
        <v>43040</v>
      </c>
      <c r="BQ51" s="108">
        <v>43070</v>
      </c>
      <c r="BR51" s="29" t="s">
        <v>127</v>
      </c>
      <c r="BS51" s="29" t="s">
        <v>128</v>
      </c>
      <c r="BT51" s="29" t="s">
        <v>96</v>
      </c>
      <c r="BU51" s="29" t="s">
        <v>129</v>
      </c>
      <c r="BV51" s="112" t="s">
        <v>130</v>
      </c>
    </row>
    <row r="52" spans="1:76" outlineLevel="1" x14ac:dyDescent="0.25">
      <c r="A52" t="s">
        <v>159</v>
      </c>
      <c r="B52">
        <f>'Agency North'!C52+'Agency South'!C52</f>
        <v>82</v>
      </c>
      <c r="C52">
        <f>'Agency North'!D52+'Agency South'!D52</f>
        <v>66</v>
      </c>
      <c r="D52">
        <f>'Agency North'!E52+'Agency South'!E52</f>
        <v>156</v>
      </c>
      <c r="E52">
        <f>'Agency North'!F52+'Agency South'!F52</f>
        <v>169</v>
      </c>
      <c r="F52">
        <f>'Agency North'!G52+'Agency South'!G52</f>
        <v>118.5</v>
      </c>
      <c r="G52">
        <f>'Agency North'!H52+'Agency South'!H52</f>
        <v>147.5</v>
      </c>
      <c r="H52">
        <f>'Agency North'!I52+'Agency South'!I52</f>
        <v>172</v>
      </c>
      <c r="I52">
        <f>'Agency North'!J52+'Agency South'!J52</f>
        <v>93.5</v>
      </c>
      <c r="J52">
        <f>'Agency North'!K52+'Agency South'!K52</f>
        <v>193.5</v>
      </c>
      <c r="K52">
        <f>'Agency North'!L52+'Agency South'!L52</f>
        <v>175.5</v>
      </c>
      <c r="L52">
        <f>'Agency North'!M52+'Agency South'!M52</f>
        <v>178</v>
      </c>
      <c r="M52">
        <f>'Agency North'!N52+'Agency South'!N52</f>
        <v>292.5</v>
      </c>
      <c r="N52">
        <f>'Agency North'!O52+'Agency South'!O52</f>
        <v>64</v>
      </c>
      <c r="O52">
        <f>'Agency North'!P52+'Agency South'!P52</f>
        <v>67</v>
      </c>
      <c r="P52">
        <f>'Agency North'!Q52+'Agency South'!Q52</f>
        <v>164</v>
      </c>
      <c r="Q52">
        <f>'Agency North'!R52+'Agency South'!R52</f>
        <v>177</v>
      </c>
      <c r="R52">
        <f>'Agency North'!S52+'Agency South'!S52</f>
        <v>112</v>
      </c>
      <c r="S52">
        <f>'Agency North'!T52+'Agency South'!T52</f>
        <v>134</v>
      </c>
      <c r="T52">
        <f>'Agency North'!U52+'Agency South'!U52</f>
        <v>110</v>
      </c>
      <c r="U52">
        <f>'Agency North'!V52+'Agency South'!V52</f>
        <v>103.5</v>
      </c>
      <c r="V52">
        <f>'Agency North'!W52+'Agency South'!W52</f>
        <v>146.5</v>
      </c>
      <c r="W52">
        <f>'Agency North'!X52+'Agency South'!X52</f>
        <v>117</v>
      </c>
      <c r="X52">
        <f>'Agency North'!Y52+'Agency South'!Y52</f>
        <v>138.5</v>
      </c>
      <c r="Y52">
        <f>'Agency North'!Z52+'Agency South'!Z52</f>
        <v>216</v>
      </c>
      <c r="Z52" s="22">
        <f>SUM(N52:INDEX(N52:Y52,$A$2))</f>
        <v>718</v>
      </c>
      <c r="AA52" s="22">
        <f>SUM(N52:P52)</f>
        <v>295</v>
      </c>
      <c r="AB52" s="22">
        <f>SUM(Q52:S52)</f>
        <v>423</v>
      </c>
      <c r="AC52" s="22">
        <f>SUM(T52:V52)</f>
        <v>360</v>
      </c>
      <c r="AD52" s="22">
        <f>SUM(W52:Y52)</f>
        <v>471.5</v>
      </c>
      <c r="AE52" s="22">
        <f>SUM(B52                                                               : INDEX(B52:M52,$A$2))</f>
        <v>739</v>
      </c>
      <c r="AF52" s="22">
        <f t="shared" ref="AF52:AF58" si="105">SUM(B52:D52)</f>
        <v>304</v>
      </c>
      <c r="AG52" s="22">
        <f t="shared" ref="AG52:AG58" si="106">SUM(E52:G52)</f>
        <v>435</v>
      </c>
      <c r="AH52" s="22">
        <f>SUM(H52:J52)</f>
        <v>459</v>
      </c>
      <c r="AI52" s="22">
        <f t="shared" ref="AI52:AI58" si="107">SUM(K52:M52)</f>
        <v>646</v>
      </c>
      <c r="AJ52" s="31">
        <f>Z52/AE52-1</f>
        <v>-2.841677943166443E-2</v>
      </c>
      <c r="AK52" s="31">
        <f t="shared" ref="AK52:AM60" si="108">AA52/AF52-1</f>
        <v>-2.960526315789469E-2</v>
      </c>
      <c r="AL52" s="31">
        <f t="shared" si="108"/>
        <v>-2.7586206896551779E-2</v>
      </c>
      <c r="AM52" s="31">
        <f t="shared" si="108"/>
        <v>-0.21568627450980393</v>
      </c>
      <c r="AN52" s="31">
        <f>AD52/SUM(K52:INDEX(K52:M52,MOD($A$2,3)))-1</f>
        <v>-0.27012383900928794</v>
      </c>
      <c r="AO52" s="166">
        <f>'GEN Lion North'!AO52+'GEN Lion South'!AO52</f>
        <v>224</v>
      </c>
      <c r="AP52" s="166">
        <f>'GEN Lion North'!AP52+'GEN Lion South'!AP52</f>
        <v>287</v>
      </c>
      <c r="AQ52" s="166">
        <f>'GEN Lion North'!AQ52+'GEN Lion South'!AQ52</f>
        <v>387</v>
      </c>
      <c r="AR52" s="165">
        <f>'GEN Lion North'!AR52+'GEN Lion South'!AR52</f>
        <v>781</v>
      </c>
      <c r="AS52" s="165">
        <f>'GEN Lion North'!AS52+'GEN Lion South'!AS52</f>
        <v>681.5</v>
      </c>
      <c r="AT52" s="165">
        <f>'GEN Lion North'!AT52+'GEN Lion South'!AT52</f>
        <v>801</v>
      </c>
      <c r="AU52" s="113">
        <f>'GEN Lion North'!AU52+'GEN Lion South'!AU52</f>
        <v>0</v>
      </c>
      <c r="AV52" s="113">
        <f>'GEN Lion North'!AV52+'GEN Lion South'!AV52</f>
        <v>0</v>
      </c>
      <c r="AW52" s="113">
        <f>'GEN Lion North'!AW52+'GEN Lion South'!AW52</f>
        <v>0</v>
      </c>
      <c r="AX52" s="113">
        <f>'GEN Lion North'!AX52+'GEN Lion South'!AX52</f>
        <v>0</v>
      </c>
      <c r="AY52" s="113">
        <f>'GEN Lion North'!AY52+'GEN Lion South'!AY52</f>
        <v>0</v>
      </c>
      <c r="AZ52" s="113">
        <f>'GEN Lion North'!AZ52+'GEN Lion South'!AZ52</f>
        <v>0</v>
      </c>
      <c r="BA52" s="110">
        <f>SUM(AO52:INDEX(AO52:AQ52,IF($A$2&lt;3,$A$2,3)))</f>
        <v>898</v>
      </c>
      <c r="BB52" s="110">
        <f>SUM(AR52:INDEX(AR52:AT52,IF(AND($A$2&gt;3,A50&lt;7),$A$2-3,0)))</f>
        <v>2263.5</v>
      </c>
      <c r="BC52" s="110">
        <f>SUM(AU52:INDEX(AU52:AW52,IF(AND($A$2&gt;6,$A$2&lt;10),$A$2-6,0)))</f>
        <v>0</v>
      </c>
      <c r="BD52" s="110">
        <f>SUM(AX52:INDEX(AX52:AZ52,IF($A$2&gt;9,$A$2-9,0)))</f>
        <v>0</v>
      </c>
      <c r="BE52" s="110">
        <f>SUM($AO52:INDEX(AO52:AZ52,$A$2))</f>
        <v>3161.5</v>
      </c>
      <c r="BF52" s="122">
        <f t="shared" ref="BF52:BQ60" si="109">AO52/N52</f>
        <v>3.5</v>
      </c>
      <c r="BG52" s="111">
        <f t="shared" si="109"/>
        <v>4.2835820895522385</v>
      </c>
      <c r="BH52" s="111">
        <f t="shared" si="109"/>
        <v>2.3597560975609757</v>
      </c>
      <c r="BI52" s="111">
        <f t="shared" si="109"/>
        <v>4.4124293785310735</v>
      </c>
      <c r="BJ52" s="111">
        <f t="shared" si="109"/>
        <v>6.0848214285714288</v>
      </c>
      <c r="BK52" s="111">
        <f t="shared" si="109"/>
        <v>5.9776119402985071</v>
      </c>
      <c r="BL52" s="111">
        <f t="shared" si="109"/>
        <v>0</v>
      </c>
      <c r="BM52" s="111">
        <f t="shared" si="109"/>
        <v>0</v>
      </c>
      <c r="BN52" s="111">
        <f t="shared" si="109"/>
        <v>0</v>
      </c>
      <c r="BO52" s="111">
        <f t="shared" si="109"/>
        <v>0</v>
      </c>
      <c r="BP52" s="111">
        <f t="shared" si="109"/>
        <v>0</v>
      </c>
      <c r="BQ52" s="111">
        <f t="shared" si="109"/>
        <v>0</v>
      </c>
      <c r="BR52" s="111">
        <f>BA52/SUM(N52:INDEX(N52:P52,IF($A$2&lt;3,$A$2,3)))</f>
        <v>3.0440677966101695</v>
      </c>
      <c r="BS52" s="111">
        <f>BB52/SUM(Q52:INDEX(Q52:S52,IF($A$2&lt;7,$A$2-3,3)))</f>
        <v>5.3510638297872344</v>
      </c>
      <c r="BT52" s="111">
        <f t="shared" ref="BT52:BU60" si="110">BC52/AC52</f>
        <v>0</v>
      </c>
      <c r="BU52" s="111">
        <f t="shared" si="110"/>
        <v>0</v>
      </c>
      <c r="BV52" s="111">
        <f t="shared" ref="BV52:BV60" si="111">BE52/Z52</f>
        <v>4.4032033426183848</v>
      </c>
    </row>
    <row r="53" spans="1:76" outlineLevel="1" x14ac:dyDescent="0.25">
      <c r="A53" t="s">
        <v>5</v>
      </c>
      <c r="B53">
        <f>'Agency North'!C53+'Agency South'!C53</f>
        <v>154</v>
      </c>
      <c r="C53">
        <f>'Agency North'!D53+'Agency South'!D53</f>
        <v>85</v>
      </c>
      <c r="D53">
        <f>'Agency North'!E53+'Agency South'!E53</f>
        <v>199</v>
      </c>
      <c r="E53">
        <f>'Agency North'!F53+'Agency South'!F53</f>
        <v>240</v>
      </c>
      <c r="F53">
        <f>'Agency North'!G53+'Agency South'!G53</f>
        <v>196.5</v>
      </c>
      <c r="G53">
        <f>'Agency North'!H53+'Agency South'!H53</f>
        <v>273</v>
      </c>
      <c r="H53">
        <f>'Agency North'!I53+'Agency South'!I53</f>
        <v>350</v>
      </c>
      <c r="I53">
        <f>'Agency North'!J53+'Agency South'!J53</f>
        <v>227</v>
      </c>
      <c r="J53">
        <f>'Agency North'!K53+'Agency South'!K53</f>
        <v>406</v>
      </c>
      <c r="K53">
        <f>'Agency North'!L53+'Agency South'!L53</f>
        <v>269</v>
      </c>
      <c r="L53">
        <f>'Agency North'!M53+'Agency South'!M53</f>
        <v>631</v>
      </c>
      <c r="M53">
        <f>'Agency North'!N53+'Agency South'!N53</f>
        <v>524</v>
      </c>
      <c r="N53">
        <f>'Agency North'!O53+'Agency South'!O53</f>
        <v>82</v>
      </c>
      <c r="O53">
        <f>'Agency North'!P53+'Agency South'!P53</f>
        <v>82</v>
      </c>
      <c r="P53">
        <f>'Agency North'!Q53+'Agency South'!Q53</f>
        <v>536</v>
      </c>
      <c r="Q53">
        <f>'Agency North'!R53+'Agency South'!R53</f>
        <v>351</v>
      </c>
      <c r="R53">
        <f>'Agency North'!S53+'Agency South'!S53</f>
        <v>406</v>
      </c>
      <c r="S53">
        <f>'Agency North'!T53+'Agency South'!T53</f>
        <v>955</v>
      </c>
      <c r="T53">
        <f>'Agency North'!U53+'Agency South'!U53</f>
        <v>503</v>
      </c>
      <c r="U53">
        <f>'Agency North'!V53+'Agency South'!V53</f>
        <v>579</v>
      </c>
      <c r="V53">
        <f>'Agency North'!W53+'Agency South'!W53</f>
        <v>953.5</v>
      </c>
      <c r="W53">
        <f>'Agency North'!X53+'Agency South'!X53</f>
        <v>636.5</v>
      </c>
      <c r="X53">
        <f>'Agency North'!Y53+'Agency South'!Y53</f>
        <v>738</v>
      </c>
      <c r="Y53">
        <f>'Agency North'!Z53+'Agency South'!Z53</f>
        <v>1430</v>
      </c>
      <c r="Z53" s="22">
        <f>SUM(N53:INDEX(N53:Y53,$A$2))</f>
        <v>2412</v>
      </c>
      <c r="AA53" s="22">
        <f t="shared" ref="AA53:AA58" si="112">SUM(N53:P53)</f>
        <v>700</v>
      </c>
      <c r="AB53" s="22">
        <f t="shared" ref="AB53:AB58" si="113">SUM(Q53:S53)</f>
        <v>1712</v>
      </c>
      <c r="AC53" s="22">
        <f t="shared" ref="AC53:AC58" si="114">SUM(T53:V53)</f>
        <v>2035.5</v>
      </c>
      <c r="AD53" s="22">
        <f t="shared" ref="AD53:AD58" si="115">SUM(W53:Y53)</f>
        <v>2804.5</v>
      </c>
      <c r="AE53" s="22">
        <f>SUM(B53                                                               : INDEX(B53:M53,$A$2))</f>
        <v>1147.5</v>
      </c>
      <c r="AF53" s="22">
        <f t="shared" si="105"/>
        <v>438</v>
      </c>
      <c r="AG53" s="22">
        <f t="shared" si="106"/>
        <v>709.5</v>
      </c>
      <c r="AH53" s="22">
        <f t="shared" ref="AH53:AH58" si="116">SUM(H53:J53)</f>
        <v>983</v>
      </c>
      <c r="AI53" s="22">
        <f t="shared" si="107"/>
        <v>1424</v>
      </c>
      <c r="AJ53" s="31">
        <f t="shared" ref="AJ53:AJ60" si="117">Z53/AE53-1</f>
        <v>1.1019607843137256</v>
      </c>
      <c r="AK53" s="31">
        <f t="shared" si="108"/>
        <v>0.59817351598173518</v>
      </c>
      <c r="AL53" s="31">
        <f t="shared" si="108"/>
        <v>1.4129668780831572</v>
      </c>
      <c r="AM53" s="31">
        <f t="shared" si="108"/>
        <v>1.0707019328585963</v>
      </c>
      <c r="AN53" s="31">
        <f>AD53/SUM(K53:INDEX(K53:M53,MOD($A$2,3)))-1</f>
        <v>0.9694522471910112</v>
      </c>
      <c r="AO53" s="166">
        <f>'GEN Lion North'!AO53+'GEN Lion South'!AO53</f>
        <v>285</v>
      </c>
      <c r="AP53" s="166">
        <f>'GEN Lion North'!AP53+'GEN Lion South'!AP53</f>
        <v>426</v>
      </c>
      <c r="AQ53" s="166">
        <f>'GEN Lion North'!AQ53+'GEN Lion South'!AQ53</f>
        <v>986</v>
      </c>
      <c r="AR53" s="165">
        <f>'GEN Lion North'!AR53+'GEN Lion South'!AR53</f>
        <v>723</v>
      </c>
      <c r="AS53" s="165">
        <f>'GEN Lion North'!AS53+'GEN Lion South'!AS53</f>
        <v>676.5</v>
      </c>
      <c r="AT53" s="165">
        <f>'GEN Lion North'!AT53+'GEN Lion South'!AT53</f>
        <v>1390</v>
      </c>
      <c r="AU53" s="113">
        <f>'GEN Lion North'!AU53+'GEN Lion South'!AU53</f>
        <v>0</v>
      </c>
      <c r="AV53" s="113">
        <f>'GEN Lion North'!AV53+'GEN Lion South'!AV53</f>
        <v>0</v>
      </c>
      <c r="AW53" s="113">
        <f>'GEN Lion North'!AW53+'GEN Lion South'!AW53</f>
        <v>0</v>
      </c>
      <c r="AX53" s="113">
        <f>'GEN Lion North'!AX53+'GEN Lion South'!AX53</f>
        <v>0</v>
      </c>
      <c r="AY53" s="113">
        <f>'GEN Lion North'!AY53+'GEN Lion South'!AY53</f>
        <v>0</v>
      </c>
      <c r="AZ53" s="113">
        <f>'GEN Lion North'!AZ53+'GEN Lion South'!AZ53</f>
        <v>0</v>
      </c>
      <c r="BA53" s="110">
        <f>SUM(AO53:INDEX(AO53:AQ53,IF($A$2&lt;3,$A$2,3)))</f>
        <v>1697</v>
      </c>
      <c r="BB53" s="110">
        <f>SUM(AR53:INDEX(AR53:AT53,IF(AND($A$2&gt;3,A51&lt;7),$A$2-3,0)))</f>
        <v>2789.5</v>
      </c>
      <c r="BC53" s="110">
        <f>SUM(AU53:INDEX(AU53:AW53,IF(AND($A$2&gt;6,$A$2&lt;10),$A$2-6,0)))</f>
        <v>0</v>
      </c>
      <c r="BD53" s="110">
        <f>SUM(AX53:INDEX(AX53:AZ53,IF($A$2&gt;9,$A$2-9,0)))</f>
        <v>0</v>
      </c>
      <c r="BE53" s="110">
        <f>SUM($AO53:INDEX(AO53:AZ53,$A$2))</f>
        <v>4486.5</v>
      </c>
      <c r="BF53" s="122">
        <f t="shared" si="109"/>
        <v>3.475609756097561</v>
      </c>
      <c r="BG53" s="111">
        <f t="shared" si="109"/>
        <v>5.1951219512195124</v>
      </c>
      <c r="BH53" s="111">
        <f t="shared" si="109"/>
        <v>1.8395522388059702</v>
      </c>
      <c r="BI53" s="111">
        <f t="shared" si="109"/>
        <v>2.0598290598290596</v>
      </c>
      <c r="BJ53" s="111">
        <f t="shared" si="109"/>
        <v>1.666256157635468</v>
      </c>
      <c r="BK53" s="111">
        <f t="shared" si="109"/>
        <v>1.455497382198953</v>
      </c>
      <c r="BL53" s="111">
        <f t="shared" si="109"/>
        <v>0</v>
      </c>
      <c r="BM53" s="111">
        <f t="shared" si="109"/>
        <v>0</v>
      </c>
      <c r="BN53" s="111">
        <f t="shared" si="109"/>
        <v>0</v>
      </c>
      <c r="BO53" s="111">
        <f t="shared" si="109"/>
        <v>0</v>
      </c>
      <c r="BP53" s="111">
        <f t="shared" si="109"/>
        <v>0</v>
      </c>
      <c r="BQ53" s="111">
        <f t="shared" si="109"/>
        <v>0</v>
      </c>
      <c r="BR53" s="111">
        <f>BA53/SUM(N53:INDEX(N53:P53,IF($A$2&lt;3,$A$2,3)))</f>
        <v>2.4242857142857144</v>
      </c>
      <c r="BS53" s="111">
        <f>BB53/SUM(Q53:INDEX(Q53:S53,IF($A$2&lt;7,$A$2-3,3)))</f>
        <v>1.6293808411214954</v>
      </c>
      <c r="BT53" s="111">
        <f t="shared" si="110"/>
        <v>0</v>
      </c>
      <c r="BU53" s="111">
        <f t="shared" si="110"/>
        <v>0</v>
      </c>
      <c r="BV53" s="111">
        <f t="shared" si="111"/>
        <v>1.8600746268656716</v>
      </c>
    </row>
    <row r="54" spans="1:76" outlineLevel="1" x14ac:dyDescent="0.25">
      <c r="A54" t="s">
        <v>6</v>
      </c>
      <c r="B54">
        <f>'Agency North'!C54+'Agency South'!C54</f>
        <v>143</v>
      </c>
      <c r="C54">
        <f>'Agency North'!D54+'Agency South'!D54</f>
        <v>130</v>
      </c>
      <c r="D54">
        <f>'Agency North'!E54+'Agency South'!E54</f>
        <v>117</v>
      </c>
      <c r="E54">
        <f>'Agency North'!F54+'Agency South'!F54</f>
        <v>198</v>
      </c>
      <c r="F54">
        <f>'Agency North'!G54+'Agency South'!G54</f>
        <v>236.5</v>
      </c>
      <c r="G54">
        <f>'Agency North'!H54+'Agency South'!H54</f>
        <v>219</v>
      </c>
      <c r="H54">
        <f>'Agency North'!I54+'Agency South'!I54</f>
        <v>241</v>
      </c>
      <c r="I54">
        <f>'Agency North'!J54+'Agency South'!J54</f>
        <v>176</v>
      </c>
      <c r="J54">
        <f>'Agency North'!K54+'Agency South'!K54</f>
        <v>299.5</v>
      </c>
      <c r="K54">
        <f>'Agency North'!L54+'Agency South'!L54</f>
        <v>288</v>
      </c>
      <c r="L54">
        <f>'Agency North'!M54+'Agency South'!M54</f>
        <v>231</v>
      </c>
      <c r="M54">
        <f>'Agency North'!N54+'Agency South'!N54</f>
        <v>613.5</v>
      </c>
      <c r="N54">
        <f>'Agency North'!O54+'Agency South'!O54</f>
        <v>135</v>
      </c>
      <c r="O54">
        <f>'Agency North'!P54+'Agency South'!P54</f>
        <v>82</v>
      </c>
      <c r="P54">
        <f>'Agency North'!Q54+'Agency South'!Q54</f>
        <v>90</v>
      </c>
      <c r="Q54">
        <f>'Agency North'!R54+'Agency South'!R54</f>
        <v>250</v>
      </c>
      <c r="R54">
        <f>'Agency North'!S54+'Agency South'!S54</f>
        <v>256</v>
      </c>
      <c r="S54">
        <f>'Agency North'!T54+'Agency South'!T54</f>
        <v>433.5</v>
      </c>
      <c r="T54">
        <f>'Agency North'!U54+'Agency South'!U54</f>
        <v>399</v>
      </c>
      <c r="U54">
        <f>'Agency North'!V54+'Agency South'!V54</f>
        <v>337</v>
      </c>
      <c r="V54">
        <f>'Agency North'!W54+'Agency South'!W54</f>
        <v>559</v>
      </c>
      <c r="W54">
        <f>'Agency North'!X54+'Agency South'!X54</f>
        <v>435.5</v>
      </c>
      <c r="X54">
        <f>'Agency North'!Y54+'Agency South'!Y54</f>
        <v>534.5</v>
      </c>
      <c r="Y54">
        <f>'Agency North'!Z54+'Agency South'!Z54</f>
        <v>679</v>
      </c>
      <c r="Z54" s="22">
        <f>SUM(N54:INDEX(N54:Y54,$A$2))</f>
        <v>1246.5</v>
      </c>
      <c r="AA54" s="22">
        <f t="shared" si="112"/>
        <v>307</v>
      </c>
      <c r="AB54" s="22">
        <f t="shared" si="113"/>
        <v>939.5</v>
      </c>
      <c r="AC54" s="22">
        <f t="shared" si="114"/>
        <v>1295</v>
      </c>
      <c r="AD54" s="22">
        <f t="shared" si="115"/>
        <v>1649</v>
      </c>
      <c r="AE54" s="22">
        <f>SUM(B54                                                               : INDEX(B54:M54,$A$2))</f>
        <v>1043.5</v>
      </c>
      <c r="AF54" s="22">
        <f t="shared" si="105"/>
        <v>390</v>
      </c>
      <c r="AG54" s="22">
        <f t="shared" si="106"/>
        <v>653.5</v>
      </c>
      <c r="AH54" s="22">
        <f t="shared" si="116"/>
        <v>716.5</v>
      </c>
      <c r="AI54" s="22">
        <f t="shared" si="107"/>
        <v>1132.5</v>
      </c>
      <c r="AJ54" s="31">
        <f t="shared" si="117"/>
        <v>0.19453761379971257</v>
      </c>
      <c r="AK54" s="31">
        <f t="shared" si="108"/>
        <v>-0.21282051282051284</v>
      </c>
      <c r="AL54" s="31">
        <f t="shared" si="108"/>
        <v>0.43764345830145368</v>
      </c>
      <c r="AM54" s="31">
        <f t="shared" si="108"/>
        <v>0.80739706908583386</v>
      </c>
      <c r="AN54" s="31">
        <f>AD54/SUM(K54:INDEX(K54:M54,MOD($A$2,3)))-1</f>
        <v>0.45607064017660037</v>
      </c>
      <c r="AO54" s="166">
        <f>'GEN Lion North'!AO54+'GEN Lion South'!AO54</f>
        <v>272</v>
      </c>
      <c r="AP54" s="166">
        <f>'GEN Lion North'!AP54+'GEN Lion South'!AP54</f>
        <v>185</v>
      </c>
      <c r="AQ54" s="166">
        <f>'GEN Lion North'!AQ54+'GEN Lion South'!AQ54</f>
        <v>482</v>
      </c>
      <c r="AR54" s="165">
        <f>'GEN Lion North'!AR54+'GEN Lion South'!AR54</f>
        <v>394</v>
      </c>
      <c r="AS54" s="165">
        <f>'GEN Lion North'!AS54+'GEN Lion South'!AS54</f>
        <v>357</v>
      </c>
      <c r="AT54" s="165">
        <f>'GEN Lion North'!AT54+'GEN Lion South'!AT54</f>
        <v>303.5</v>
      </c>
      <c r="AU54" s="113">
        <f>'GEN Lion North'!AU54+'GEN Lion South'!AU54</f>
        <v>0</v>
      </c>
      <c r="AV54" s="113">
        <f>'GEN Lion North'!AV54+'GEN Lion South'!AV54</f>
        <v>0</v>
      </c>
      <c r="AW54" s="113">
        <f>'GEN Lion North'!AW54+'GEN Lion South'!AW54</f>
        <v>0</v>
      </c>
      <c r="AX54" s="113">
        <f>'GEN Lion North'!AX54+'GEN Lion South'!AX54</f>
        <v>0</v>
      </c>
      <c r="AY54" s="113">
        <f>'GEN Lion North'!AY54+'GEN Lion South'!AY54</f>
        <v>0</v>
      </c>
      <c r="AZ54" s="113">
        <f>'GEN Lion North'!AZ54+'GEN Lion South'!AZ54</f>
        <v>0</v>
      </c>
      <c r="BA54" s="110">
        <f>SUM(AO54:INDEX(AO54:AQ54,IF($A$2&lt;3,$A$2,3)))</f>
        <v>939</v>
      </c>
      <c r="BB54" s="110">
        <f>SUM(AR54:INDEX(AR54:AT54,IF(AND($A$2&gt;3,A52&lt;7),$A$2-3,0)))</f>
        <v>1054.5</v>
      </c>
      <c r="BC54" s="110">
        <f>SUM(AU54:INDEX(AU54:AW54,IF(AND($A$2&gt;6,$A$2&lt;10),$A$2-6,0)))</f>
        <v>0</v>
      </c>
      <c r="BD54" s="110">
        <f>SUM(AX54:INDEX(AX54:AZ54,IF($A$2&gt;9,$A$2-9,0)))</f>
        <v>0</v>
      </c>
      <c r="BE54" s="110">
        <f>SUM($AO54:INDEX(AO54:AZ54,$A$2))</f>
        <v>1993.5</v>
      </c>
      <c r="BF54" s="122">
        <f t="shared" si="109"/>
        <v>2.0148148148148146</v>
      </c>
      <c r="BG54" s="111">
        <f t="shared" si="109"/>
        <v>2.2560975609756095</v>
      </c>
      <c r="BH54" s="111">
        <f t="shared" si="109"/>
        <v>5.3555555555555552</v>
      </c>
      <c r="BI54" s="111">
        <f t="shared" si="109"/>
        <v>1.5760000000000001</v>
      </c>
      <c r="BJ54" s="111">
        <f t="shared" si="109"/>
        <v>1.39453125</v>
      </c>
      <c r="BK54" s="111">
        <f t="shared" si="109"/>
        <v>0.70011534025374855</v>
      </c>
      <c r="BL54" s="111">
        <f t="shared" si="109"/>
        <v>0</v>
      </c>
      <c r="BM54" s="111">
        <f t="shared" si="109"/>
        <v>0</v>
      </c>
      <c r="BN54" s="111">
        <f t="shared" si="109"/>
        <v>0</v>
      </c>
      <c r="BO54" s="111">
        <f t="shared" si="109"/>
        <v>0</v>
      </c>
      <c r="BP54" s="111">
        <f t="shared" si="109"/>
        <v>0</v>
      </c>
      <c r="BQ54" s="111">
        <f t="shared" si="109"/>
        <v>0</v>
      </c>
      <c r="BR54" s="111">
        <f>BA54/SUM(N54:INDEX(N54:P54,IF($A$2&lt;3,$A$2,3)))</f>
        <v>3.0586319218241043</v>
      </c>
      <c r="BS54" s="111">
        <f>BB54/SUM(Q54:INDEX(Q54:S54,IF($A$2&lt;7,$A$2-3,3)))</f>
        <v>1.1224055348589674</v>
      </c>
      <c r="BT54" s="111">
        <f t="shared" si="110"/>
        <v>0</v>
      </c>
      <c r="BU54" s="111">
        <f t="shared" si="110"/>
        <v>0</v>
      </c>
      <c r="BV54" s="111">
        <f t="shared" si="111"/>
        <v>1.5992779783393503</v>
      </c>
    </row>
    <row r="55" spans="1:76" outlineLevel="1" x14ac:dyDescent="0.25">
      <c r="A55" t="s">
        <v>7</v>
      </c>
      <c r="B55">
        <f>'Agency North'!C55+'Agency South'!C55</f>
        <v>157</v>
      </c>
      <c r="C55">
        <f>'Agency North'!D55+'Agency South'!D55</f>
        <v>151</v>
      </c>
      <c r="D55">
        <f>'Agency North'!E55+'Agency South'!E55</f>
        <v>242</v>
      </c>
      <c r="E55">
        <f>'Agency North'!F55+'Agency South'!F55</f>
        <v>159</v>
      </c>
      <c r="F55">
        <f>'Agency North'!G55+'Agency South'!G55</f>
        <v>173.5</v>
      </c>
      <c r="G55">
        <f>'Agency North'!H55+'Agency South'!H55</f>
        <v>346.5</v>
      </c>
      <c r="H55">
        <f>'Agency North'!I55+'Agency South'!I55</f>
        <v>323</v>
      </c>
      <c r="I55">
        <f>'Agency North'!J55+'Agency South'!J55</f>
        <v>189</v>
      </c>
      <c r="J55">
        <f>'Agency North'!K55+'Agency South'!K55</f>
        <v>391</v>
      </c>
      <c r="K55">
        <f>'Agency North'!L55+'Agency South'!L55</f>
        <v>287</v>
      </c>
      <c r="L55">
        <f>'Agency North'!M55+'Agency South'!M55</f>
        <v>508</v>
      </c>
      <c r="M55">
        <f>'Agency North'!N55+'Agency South'!N55</f>
        <v>469.5</v>
      </c>
      <c r="N55">
        <f>'Agency North'!O55+'Agency South'!O55</f>
        <v>180.5</v>
      </c>
      <c r="O55">
        <f>'Agency North'!P55+'Agency South'!P55</f>
        <v>227</v>
      </c>
      <c r="P55">
        <f>'Agency North'!Q55+'Agency South'!Q55</f>
        <v>286</v>
      </c>
      <c r="Q55">
        <f>'Agency North'!R55+'Agency South'!R55</f>
        <v>128</v>
      </c>
      <c r="R55">
        <f>'Agency North'!S55+'Agency South'!S55</f>
        <v>263</v>
      </c>
      <c r="S55">
        <f>'Agency North'!T55+'Agency South'!T55</f>
        <v>426.5</v>
      </c>
      <c r="T55">
        <f>'Agency North'!U55+'Agency South'!U55</f>
        <v>320</v>
      </c>
      <c r="U55">
        <f>'Agency North'!V55+'Agency South'!V55</f>
        <v>454</v>
      </c>
      <c r="V55">
        <f>'Agency North'!W55+'Agency South'!W55</f>
        <v>608</v>
      </c>
      <c r="W55">
        <f>'Agency North'!X55+'Agency South'!X55</f>
        <v>356</v>
      </c>
      <c r="X55">
        <f>'Agency North'!Y55+'Agency South'!Y55</f>
        <v>561</v>
      </c>
      <c r="Y55">
        <f>'Agency North'!Z55+'Agency South'!Z55</f>
        <v>1024.5</v>
      </c>
      <c r="Z55" s="22">
        <f>SUM(N55:INDEX(N55:Y55,$A$2))</f>
        <v>1511</v>
      </c>
      <c r="AA55" s="22">
        <f t="shared" si="112"/>
        <v>693.5</v>
      </c>
      <c r="AB55" s="22">
        <f t="shared" si="113"/>
        <v>817.5</v>
      </c>
      <c r="AC55" s="22">
        <f t="shared" si="114"/>
        <v>1382</v>
      </c>
      <c r="AD55" s="22">
        <f t="shared" si="115"/>
        <v>1941.5</v>
      </c>
      <c r="AE55" s="22">
        <f>SUM(B55                                                               : INDEX(B55:M55,$A$2))</f>
        <v>1229</v>
      </c>
      <c r="AF55" s="22">
        <f t="shared" si="105"/>
        <v>550</v>
      </c>
      <c r="AG55" s="22">
        <f t="shared" si="106"/>
        <v>679</v>
      </c>
      <c r="AH55" s="22">
        <f t="shared" si="116"/>
        <v>903</v>
      </c>
      <c r="AI55" s="22">
        <f t="shared" si="107"/>
        <v>1264.5</v>
      </c>
      <c r="AJ55" s="31">
        <f t="shared" si="117"/>
        <v>0.22945484133441818</v>
      </c>
      <c r="AK55" s="31">
        <f t="shared" si="108"/>
        <v>0.26090909090909098</v>
      </c>
      <c r="AL55" s="31">
        <f t="shared" si="108"/>
        <v>0.20397643593519876</v>
      </c>
      <c r="AM55" s="31">
        <f t="shared" si="108"/>
        <v>0.53045404208194902</v>
      </c>
      <c r="AN55" s="31">
        <f>AD55/SUM(K55:INDEX(K55:M55,MOD($A$2,3)))-1</f>
        <v>0.53538948200869907</v>
      </c>
      <c r="AO55" s="166">
        <f>'GEN Lion North'!AO55+'GEN Lion South'!AO55</f>
        <v>412.5</v>
      </c>
      <c r="AP55" s="166">
        <f>'GEN Lion North'!AP55+'GEN Lion South'!AP55</f>
        <v>625</v>
      </c>
      <c r="AQ55" s="166">
        <f>'GEN Lion North'!AQ55+'GEN Lion South'!AQ55</f>
        <v>475</v>
      </c>
      <c r="AR55" s="165">
        <f>'GEN Lion North'!AR55+'GEN Lion South'!AR55</f>
        <v>306</v>
      </c>
      <c r="AS55" s="165">
        <f>'GEN Lion North'!AS55+'GEN Lion South'!AS55</f>
        <v>352</v>
      </c>
      <c r="AT55" s="165">
        <f>'GEN Lion North'!AT55+'GEN Lion South'!AT55</f>
        <v>379</v>
      </c>
      <c r="AU55" s="113">
        <f>'GEN Lion North'!AU55+'GEN Lion South'!AU55</f>
        <v>0</v>
      </c>
      <c r="AV55" s="113">
        <f>'GEN Lion North'!AV55+'GEN Lion South'!AV55</f>
        <v>0</v>
      </c>
      <c r="AW55" s="113">
        <f>'GEN Lion North'!AW55+'GEN Lion South'!AW55</f>
        <v>0</v>
      </c>
      <c r="AX55" s="113">
        <f>'GEN Lion North'!AX55+'GEN Lion South'!AX55</f>
        <v>0</v>
      </c>
      <c r="AY55" s="113">
        <f>'GEN Lion North'!AY55+'GEN Lion South'!AY55</f>
        <v>0</v>
      </c>
      <c r="AZ55" s="113">
        <f>'GEN Lion North'!AZ55+'GEN Lion South'!AZ55</f>
        <v>0</v>
      </c>
      <c r="BA55" s="110">
        <f>SUM(AO55:INDEX(AO55:AQ55,IF($A$2&lt;3,$A$2,3)))</f>
        <v>1512.5</v>
      </c>
      <c r="BB55" s="110">
        <f>SUM(AR55:INDEX(AR55:AT55,IF(AND($A$2&gt;3,A53&lt;7),$A$2-3,0)))</f>
        <v>1037</v>
      </c>
      <c r="BC55" s="110">
        <f>SUM(AU55:INDEX(AU55:AW55,IF(AND($A$2&gt;6,$A$2&lt;10),$A$2-6,0)))</f>
        <v>0</v>
      </c>
      <c r="BD55" s="110">
        <f>SUM(AX55:INDEX(AX55:AZ55,IF($A$2&gt;9,$A$2-9,0)))</f>
        <v>0</v>
      </c>
      <c r="BE55" s="110">
        <f>SUM($AO55:INDEX(AO55:AZ55,$A$2))</f>
        <v>2549.5</v>
      </c>
      <c r="BF55" s="122">
        <f t="shared" si="109"/>
        <v>2.2853185595567869</v>
      </c>
      <c r="BG55" s="111">
        <f t="shared" si="109"/>
        <v>2.7533039647577091</v>
      </c>
      <c r="BH55" s="111">
        <f t="shared" si="109"/>
        <v>1.6608391608391608</v>
      </c>
      <c r="BI55" s="111">
        <f t="shared" si="109"/>
        <v>2.390625</v>
      </c>
      <c r="BJ55" s="111">
        <f t="shared" si="109"/>
        <v>1.338403041825095</v>
      </c>
      <c r="BK55" s="111">
        <f t="shared" si="109"/>
        <v>0.88862837045720988</v>
      </c>
      <c r="BL55" s="111">
        <f t="shared" si="109"/>
        <v>0</v>
      </c>
      <c r="BM55" s="111">
        <f t="shared" si="109"/>
        <v>0</v>
      </c>
      <c r="BN55" s="111">
        <f t="shared" si="109"/>
        <v>0</v>
      </c>
      <c r="BO55" s="111">
        <f t="shared" si="109"/>
        <v>0</v>
      </c>
      <c r="BP55" s="111">
        <f t="shared" si="109"/>
        <v>0</v>
      </c>
      <c r="BQ55" s="111">
        <f t="shared" si="109"/>
        <v>0</v>
      </c>
      <c r="BR55" s="111">
        <f>BA55/SUM(N55:INDEX(N55:P55,IF($A$2&lt;3,$A$2,3)))</f>
        <v>2.1809661139149243</v>
      </c>
      <c r="BS55" s="111">
        <f>BB55/SUM(Q55:INDEX(Q55:S55,IF($A$2&lt;7,$A$2-3,3)))</f>
        <v>1.2685015290519879</v>
      </c>
      <c r="BT55" s="111">
        <f t="shared" si="110"/>
        <v>0</v>
      </c>
      <c r="BU55" s="111">
        <f t="shared" si="110"/>
        <v>0</v>
      </c>
      <c r="BV55" s="111">
        <f t="shared" si="111"/>
        <v>1.687293183322303</v>
      </c>
    </row>
    <row r="56" spans="1:76" outlineLevel="1" x14ac:dyDescent="0.25">
      <c r="A56" t="s">
        <v>8</v>
      </c>
      <c r="B56">
        <f>'Agency North'!C56+'Agency South'!C56</f>
        <v>90</v>
      </c>
      <c r="C56">
        <f>'Agency North'!D56+'Agency South'!D56</f>
        <v>77</v>
      </c>
      <c r="D56">
        <f>'Agency North'!E56+'Agency South'!E56</f>
        <v>160</v>
      </c>
      <c r="E56">
        <f>'Agency North'!F56+'Agency South'!F56</f>
        <v>209</v>
      </c>
      <c r="F56">
        <f>'Agency North'!G56+'Agency South'!G56</f>
        <v>226</v>
      </c>
      <c r="G56">
        <f>'Agency North'!H56+'Agency South'!H56</f>
        <v>177</v>
      </c>
      <c r="H56">
        <f>'Agency North'!I56+'Agency South'!I56</f>
        <v>168</v>
      </c>
      <c r="I56">
        <f>'Agency North'!J56+'Agency South'!J56</f>
        <v>178</v>
      </c>
      <c r="J56">
        <f>'Agency North'!K56+'Agency South'!K56</f>
        <v>323</v>
      </c>
      <c r="K56">
        <f>'Agency North'!L56+'Agency South'!L56</f>
        <v>235</v>
      </c>
      <c r="L56">
        <f>'Agency North'!M56+'Agency South'!M56</f>
        <v>389</v>
      </c>
      <c r="M56">
        <f>'Agency North'!N56+'Agency South'!N56</f>
        <v>406</v>
      </c>
      <c r="N56">
        <f>'Agency North'!O56+'Agency South'!O56</f>
        <v>150.5</v>
      </c>
      <c r="O56">
        <f>'Agency North'!P56+'Agency South'!P56</f>
        <v>144</v>
      </c>
      <c r="P56">
        <f>'Agency North'!Q56+'Agency South'!Q56</f>
        <v>396</v>
      </c>
      <c r="Q56">
        <f>'Agency North'!R56+'Agency South'!R56</f>
        <v>269</v>
      </c>
      <c r="R56">
        <f>'Agency North'!S56+'Agency South'!S56</f>
        <v>183</v>
      </c>
      <c r="S56">
        <f>'Agency North'!T56+'Agency South'!T56</f>
        <v>172</v>
      </c>
      <c r="T56">
        <f>'Agency North'!U56+'Agency South'!U56</f>
        <v>165</v>
      </c>
      <c r="U56">
        <f>'Agency North'!V56+'Agency South'!V56</f>
        <v>226</v>
      </c>
      <c r="V56">
        <f>'Agency North'!W56+'Agency South'!W56</f>
        <v>328.5</v>
      </c>
      <c r="W56">
        <f>'Agency North'!X56+'Agency South'!X56</f>
        <v>327.5</v>
      </c>
      <c r="X56">
        <f>'Agency North'!Y56+'Agency South'!Y56</f>
        <v>312.5</v>
      </c>
      <c r="Y56">
        <f>'Agency North'!Z56+'Agency South'!Z56</f>
        <v>570.5</v>
      </c>
      <c r="Z56" s="22">
        <f>SUM(N56:INDEX(N56:Y56,$A$2))</f>
        <v>1314.5</v>
      </c>
      <c r="AA56" s="22">
        <f t="shared" si="112"/>
        <v>690.5</v>
      </c>
      <c r="AB56" s="22">
        <f t="shared" si="113"/>
        <v>624</v>
      </c>
      <c r="AC56" s="22">
        <f t="shared" si="114"/>
        <v>719.5</v>
      </c>
      <c r="AD56" s="22">
        <f t="shared" si="115"/>
        <v>1210.5</v>
      </c>
      <c r="AE56" s="22">
        <f>SUM(B56                                                               : INDEX(B56:M56,$A$2))</f>
        <v>939</v>
      </c>
      <c r="AF56" s="22">
        <f t="shared" si="105"/>
        <v>327</v>
      </c>
      <c r="AG56" s="22">
        <f t="shared" si="106"/>
        <v>612</v>
      </c>
      <c r="AH56" s="22">
        <f t="shared" si="116"/>
        <v>669</v>
      </c>
      <c r="AI56" s="22">
        <f t="shared" si="107"/>
        <v>1030</v>
      </c>
      <c r="AJ56" s="31">
        <f t="shared" si="117"/>
        <v>0.39989350372736965</v>
      </c>
      <c r="AK56" s="31">
        <f t="shared" si="108"/>
        <v>1.1116207951070338</v>
      </c>
      <c r="AL56" s="31">
        <f t="shared" si="108"/>
        <v>1.9607843137254832E-2</v>
      </c>
      <c r="AM56" s="31">
        <f t="shared" si="108"/>
        <v>7.5485799701046297E-2</v>
      </c>
      <c r="AN56" s="31">
        <f>AD56/SUM(K56:INDEX(K56:M56,MOD($A$2,3)))-1</f>
        <v>0.17524271844660189</v>
      </c>
      <c r="AO56" s="166">
        <f>'GEN Lion North'!AO56+'GEN Lion South'!AO56</f>
        <v>186.5</v>
      </c>
      <c r="AP56" s="166">
        <f>'GEN Lion North'!AP56+'GEN Lion South'!AP56</f>
        <v>390</v>
      </c>
      <c r="AQ56" s="166">
        <f>'GEN Lion North'!AQ56+'GEN Lion South'!AQ56</f>
        <v>631.5</v>
      </c>
      <c r="AR56" s="165">
        <f>'GEN Lion North'!AR56+'GEN Lion South'!AR56</f>
        <v>224.5</v>
      </c>
      <c r="AS56" s="165">
        <f>'GEN Lion North'!AS56+'GEN Lion South'!AS56</f>
        <v>153</v>
      </c>
      <c r="AT56" s="165">
        <f>'GEN Lion North'!AT56+'GEN Lion South'!AT56</f>
        <v>157</v>
      </c>
      <c r="AU56" s="113">
        <f>'GEN Lion North'!AU56+'GEN Lion South'!AU56</f>
        <v>0</v>
      </c>
      <c r="AV56" s="113">
        <f>'GEN Lion North'!AV56+'GEN Lion South'!AV56</f>
        <v>0</v>
      </c>
      <c r="AW56" s="113">
        <f>'GEN Lion North'!AW56+'GEN Lion South'!AW56</f>
        <v>0</v>
      </c>
      <c r="AX56" s="113">
        <f>'GEN Lion North'!AX56+'GEN Lion South'!AX56</f>
        <v>0</v>
      </c>
      <c r="AY56" s="113">
        <f>'GEN Lion North'!AY56+'GEN Lion South'!AY56</f>
        <v>0</v>
      </c>
      <c r="AZ56" s="113">
        <f>'GEN Lion North'!AZ56+'GEN Lion South'!AZ56</f>
        <v>0</v>
      </c>
      <c r="BA56" s="110">
        <f>SUM(AO56:INDEX(AO56:AQ56,IF($A$2&lt;3,$A$2,3)))</f>
        <v>1208</v>
      </c>
      <c r="BB56" s="110">
        <f>SUM(AR56:INDEX(AR56:AT56,IF(AND($A$2&gt;3,A54&lt;7),$A$2-3,0)))</f>
        <v>534.5</v>
      </c>
      <c r="BC56" s="110">
        <f>SUM(AU56:INDEX(AU56:AW56,IF(AND($A$2&gt;6,$A$2&lt;10),$A$2-6,0)))</f>
        <v>0</v>
      </c>
      <c r="BD56" s="110">
        <f>SUM(AX56:INDEX(AX56:AZ56,IF($A$2&gt;9,$A$2-9,0)))</f>
        <v>0</v>
      </c>
      <c r="BE56" s="110">
        <f>SUM($AO56:INDEX(AO56:AZ56,$A$2))</f>
        <v>1742.5</v>
      </c>
      <c r="BF56" s="122">
        <f t="shared" si="109"/>
        <v>1.239202657807309</v>
      </c>
      <c r="BG56" s="111">
        <f t="shared" si="109"/>
        <v>2.7083333333333335</v>
      </c>
      <c r="BH56" s="111">
        <f t="shared" si="109"/>
        <v>1.5946969696969697</v>
      </c>
      <c r="BI56" s="111">
        <f t="shared" si="109"/>
        <v>0.83457249070631967</v>
      </c>
      <c r="BJ56" s="111">
        <f t="shared" si="109"/>
        <v>0.83606557377049184</v>
      </c>
      <c r="BK56" s="111">
        <f t="shared" si="109"/>
        <v>0.91279069767441856</v>
      </c>
      <c r="BL56" s="111">
        <f t="shared" si="109"/>
        <v>0</v>
      </c>
      <c r="BM56" s="111">
        <f t="shared" si="109"/>
        <v>0</v>
      </c>
      <c r="BN56" s="111">
        <f t="shared" si="109"/>
        <v>0</v>
      </c>
      <c r="BO56" s="111">
        <f t="shared" si="109"/>
        <v>0</v>
      </c>
      <c r="BP56" s="111">
        <f t="shared" si="109"/>
        <v>0</v>
      </c>
      <c r="BQ56" s="111">
        <f t="shared" si="109"/>
        <v>0</v>
      </c>
      <c r="BR56" s="111">
        <f>BA56/SUM(N56:INDEX(N56:P56,IF($A$2&lt;3,$A$2,3)))</f>
        <v>1.7494569152787836</v>
      </c>
      <c r="BS56" s="111">
        <f>BB56/SUM(Q56:INDEX(Q56:S56,IF($A$2&lt;7,$A$2-3,3)))</f>
        <v>0.85657051282051277</v>
      </c>
      <c r="BT56" s="111">
        <f t="shared" si="110"/>
        <v>0</v>
      </c>
      <c r="BU56" s="111">
        <f t="shared" si="110"/>
        <v>0</v>
      </c>
      <c r="BV56" s="111">
        <f t="shared" si="111"/>
        <v>1.3255990871053633</v>
      </c>
    </row>
    <row r="57" spans="1:76" outlineLevel="1" x14ac:dyDescent="0.25">
      <c r="A57" t="s">
        <v>1</v>
      </c>
      <c r="B57">
        <f>'Agency North'!C57+'Agency South'!C57</f>
        <v>63</v>
      </c>
      <c r="C57">
        <f>'Agency North'!D57+'Agency South'!D57</f>
        <v>70</v>
      </c>
      <c r="D57">
        <f>'Agency North'!E57+'Agency South'!E57</f>
        <v>101</v>
      </c>
      <c r="E57">
        <f>'Agency North'!F57+'Agency South'!F57</f>
        <v>154</v>
      </c>
      <c r="F57">
        <f>'Agency North'!G57+'Agency South'!G57</f>
        <v>169</v>
      </c>
      <c r="G57">
        <f>'Agency North'!H57+'Agency South'!H57</f>
        <v>172.5</v>
      </c>
      <c r="H57">
        <f>'Agency North'!I57+'Agency South'!I57</f>
        <v>204</v>
      </c>
      <c r="I57">
        <f>'Agency North'!J57+'Agency South'!J57</f>
        <v>152</v>
      </c>
      <c r="J57">
        <f>'Agency North'!K57+'Agency South'!K57</f>
        <v>302</v>
      </c>
      <c r="K57">
        <f>'Agency North'!L57+'Agency South'!L57</f>
        <v>231</v>
      </c>
      <c r="L57">
        <f>'Agency North'!M57+'Agency South'!M57</f>
        <v>455</v>
      </c>
      <c r="M57">
        <f>'Agency North'!N57+'Agency South'!N57</f>
        <v>450</v>
      </c>
      <c r="N57">
        <f>'Agency North'!O57+'Agency South'!O57</f>
        <v>116</v>
      </c>
      <c r="O57">
        <f>'Agency North'!P57+'Agency South'!P57</f>
        <v>139</v>
      </c>
      <c r="P57">
        <f>'Agency North'!Q57+'Agency South'!Q57</f>
        <v>298</v>
      </c>
      <c r="Q57">
        <f>'Agency North'!R57+'Agency South'!R57</f>
        <v>217</v>
      </c>
      <c r="R57">
        <f>'Agency North'!S57+'Agency South'!S57</f>
        <v>266</v>
      </c>
      <c r="S57">
        <f>'Agency North'!T57+'Agency South'!T57</f>
        <v>396</v>
      </c>
      <c r="T57">
        <f>'Agency North'!U57+'Agency South'!U57</f>
        <v>225</v>
      </c>
      <c r="U57">
        <f>'Agency North'!V57+'Agency South'!V57</f>
        <v>206.5</v>
      </c>
      <c r="V57">
        <f>'Agency North'!W57+'Agency South'!W57</f>
        <v>265</v>
      </c>
      <c r="W57">
        <f>'Agency North'!X57+'Agency South'!X57</f>
        <v>191</v>
      </c>
      <c r="X57">
        <f>'Agency North'!Y57+'Agency South'!Y57</f>
        <v>329</v>
      </c>
      <c r="Y57">
        <f>'Agency North'!Z57+'Agency South'!Z57</f>
        <v>581.5</v>
      </c>
      <c r="Z57" s="22">
        <f>SUM(N57:INDEX(N57:Y57,$A$2))</f>
        <v>1432</v>
      </c>
      <c r="AA57" s="22">
        <f t="shared" si="112"/>
        <v>553</v>
      </c>
      <c r="AB57" s="22">
        <f t="shared" si="113"/>
        <v>879</v>
      </c>
      <c r="AC57" s="22">
        <f t="shared" si="114"/>
        <v>696.5</v>
      </c>
      <c r="AD57" s="22">
        <f t="shared" si="115"/>
        <v>1101.5</v>
      </c>
      <c r="AE57" s="22">
        <f>SUM(B57                                                               : INDEX(B57:M57,$A$2))</f>
        <v>729.5</v>
      </c>
      <c r="AF57" s="22">
        <f t="shared" si="105"/>
        <v>234</v>
      </c>
      <c r="AG57" s="22">
        <f t="shared" si="106"/>
        <v>495.5</v>
      </c>
      <c r="AH57" s="22">
        <f t="shared" si="116"/>
        <v>658</v>
      </c>
      <c r="AI57" s="22">
        <f t="shared" si="107"/>
        <v>1136</v>
      </c>
      <c r="AJ57" s="31">
        <f t="shared" si="117"/>
        <v>0.96298834818368739</v>
      </c>
      <c r="AK57" s="31">
        <f t="shared" si="108"/>
        <v>1.3632478632478633</v>
      </c>
      <c r="AL57" s="31">
        <f t="shared" si="108"/>
        <v>0.77396569122098891</v>
      </c>
      <c r="AM57" s="31">
        <f t="shared" si="108"/>
        <v>5.8510638297872397E-2</v>
      </c>
      <c r="AN57" s="31">
        <f>AD57/SUM(K57:INDEX(K57:M57,MOD($A$2,3)))-1</f>
        <v>-3.0369718309859128E-2</v>
      </c>
      <c r="AO57" s="166">
        <f>'GEN Lion North'!AO57+'GEN Lion South'!AO57</f>
        <v>75</v>
      </c>
      <c r="AP57" s="166">
        <f>'GEN Lion North'!AP57+'GEN Lion South'!AP57</f>
        <v>125</v>
      </c>
      <c r="AQ57" s="166">
        <f>'GEN Lion North'!AQ57+'GEN Lion South'!AQ57</f>
        <v>228.5</v>
      </c>
      <c r="AR57" s="165">
        <f>'GEN Lion North'!AR57+'GEN Lion South'!AR57</f>
        <v>237</v>
      </c>
      <c r="AS57" s="165">
        <f>'GEN Lion North'!AS57+'GEN Lion South'!AS57</f>
        <v>874</v>
      </c>
      <c r="AT57" s="165">
        <f>'GEN Lion North'!AT57+'GEN Lion South'!AT57</f>
        <v>222</v>
      </c>
      <c r="AU57" s="113">
        <f>'GEN Lion North'!AU57+'GEN Lion South'!AU57</f>
        <v>0</v>
      </c>
      <c r="AV57" s="113">
        <f>'GEN Lion North'!AV57+'GEN Lion South'!AV57</f>
        <v>0</v>
      </c>
      <c r="AW57" s="113">
        <f>'GEN Lion North'!AW57+'GEN Lion South'!AW57</f>
        <v>0</v>
      </c>
      <c r="AX57" s="113">
        <f>'GEN Lion North'!AX57+'GEN Lion South'!AX57</f>
        <v>0</v>
      </c>
      <c r="AY57" s="113">
        <f>'GEN Lion North'!AY57+'GEN Lion South'!AY57</f>
        <v>0</v>
      </c>
      <c r="AZ57" s="113">
        <f>'GEN Lion North'!AZ57+'GEN Lion South'!AZ57</f>
        <v>0</v>
      </c>
      <c r="BA57" s="110">
        <f>SUM(AO57:INDEX(AO57:AQ57,IF($A$2&lt;3,$A$2,3)))</f>
        <v>428.5</v>
      </c>
      <c r="BB57" s="110">
        <f>SUM(AR57:INDEX(AR57:AT57,IF(AND($A$2&gt;3,A55&lt;7),$A$2-3,0)))</f>
        <v>1333</v>
      </c>
      <c r="BC57" s="110">
        <f>SUM(AU57:INDEX(AU57:AW57,IF(AND($A$2&gt;6,$A$2&lt;10),$A$2-6,0)))</f>
        <v>0</v>
      </c>
      <c r="BD57" s="110">
        <f>SUM(AX57:INDEX(AX57:AZ57,IF($A$2&gt;9,$A$2-9,0)))</f>
        <v>0</v>
      </c>
      <c r="BE57" s="110">
        <f>SUM($AO57:INDEX(AO57:AZ57,$A$2))</f>
        <v>1761.5</v>
      </c>
      <c r="BF57" s="122">
        <f t="shared" si="109"/>
        <v>0.64655172413793105</v>
      </c>
      <c r="BG57" s="111">
        <f t="shared" si="109"/>
        <v>0.89928057553956831</v>
      </c>
      <c r="BH57" s="111">
        <f t="shared" si="109"/>
        <v>0.76677852348993292</v>
      </c>
      <c r="BI57" s="111">
        <f t="shared" si="109"/>
        <v>1.0921658986175116</v>
      </c>
      <c r="BJ57" s="111">
        <f t="shared" si="109"/>
        <v>3.2857142857142856</v>
      </c>
      <c r="BK57" s="111">
        <f t="shared" si="109"/>
        <v>0.56060606060606055</v>
      </c>
      <c r="BL57" s="111">
        <f t="shared" si="109"/>
        <v>0</v>
      </c>
      <c r="BM57" s="111">
        <f t="shared" si="109"/>
        <v>0</v>
      </c>
      <c r="BN57" s="111">
        <f t="shared" si="109"/>
        <v>0</v>
      </c>
      <c r="BO57" s="111">
        <f t="shared" si="109"/>
        <v>0</v>
      </c>
      <c r="BP57" s="111">
        <f t="shared" si="109"/>
        <v>0</v>
      </c>
      <c r="BQ57" s="111">
        <f t="shared" si="109"/>
        <v>0</v>
      </c>
      <c r="BR57" s="111">
        <f>BA57/SUM(N57:INDEX(N57:P57,IF($A$2&lt;3,$A$2,3)))</f>
        <v>0.77486437613019887</v>
      </c>
      <c r="BS57" s="111">
        <f>BB57/SUM(Q57:INDEX(Q57:S57,IF($A$2&lt;7,$A$2-3,3)))</f>
        <v>1.5164960182025029</v>
      </c>
      <c r="BT57" s="111">
        <f t="shared" si="110"/>
        <v>0</v>
      </c>
      <c r="BU57" s="111">
        <f t="shared" si="110"/>
        <v>0</v>
      </c>
      <c r="BV57" s="111">
        <f t="shared" si="111"/>
        <v>1.2300977653631284</v>
      </c>
    </row>
    <row r="58" spans="1:76" outlineLevel="1" x14ac:dyDescent="0.25">
      <c r="A58" t="s">
        <v>2</v>
      </c>
      <c r="B58">
        <f>'Agency North'!C58+'Agency South'!C58</f>
        <v>26</v>
      </c>
      <c r="C58">
        <f>'Agency North'!D58+'Agency South'!D58</f>
        <v>20</v>
      </c>
      <c r="D58">
        <f>'Agency North'!E58+'Agency South'!E58</f>
        <v>26</v>
      </c>
      <c r="E58">
        <f>'Agency North'!F58+'Agency South'!F58</f>
        <v>21</v>
      </c>
      <c r="F58">
        <f>'Agency North'!G58+'Agency South'!G58</f>
        <v>43</v>
      </c>
      <c r="G58">
        <f>'Agency North'!H58+'Agency South'!H58</f>
        <v>48.5</v>
      </c>
      <c r="H58">
        <f>'Agency North'!I58+'Agency South'!I58</f>
        <v>53</v>
      </c>
      <c r="I58">
        <f>'Agency North'!J58+'Agency South'!J58</f>
        <v>60.5</v>
      </c>
      <c r="J58">
        <f>'Agency North'!K58+'Agency South'!K58</f>
        <v>140</v>
      </c>
      <c r="K58">
        <f>'Agency North'!L58+'Agency South'!L58</f>
        <v>89.5</v>
      </c>
      <c r="L58">
        <f>'Agency North'!M58+'Agency South'!M58</f>
        <v>250</v>
      </c>
      <c r="M58">
        <f>'Agency North'!N58+'Agency South'!N58</f>
        <v>281.5</v>
      </c>
      <c r="N58">
        <f>'Agency North'!O58+'Agency South'!O58</f>
        <v>89</v>
      </c>
      <c r="O58">
        <f>'Agency North'!P58+'Agency South'!P58</f>
        <v>76</v>
      </c>
      <c r="P58">
        <f>'Agency North'!Q58+'Agency South'!Q58</f>
        <v>184</v>
      </c>
      <c r="Q58">
        <f>'Agency North'!R58+'Agency South'!R58</f>
        <v>113</v>
      </c>
      <c r="R58">
        <f>'Agency North'!S58+'Agency South'!S58</f>
        <v>143</v>
      </c>
      <c r="S58">
        <f>'Agency North'!T58+'Agency South'!T58</f>
        <v>271</v>
      </c>
      <c r="T58">
        <f>'Agency North'!U58+'Agency South'!U58</f>
        <v>157</v>
      </c>
      <c r="U58">
        <f>'Agency North'!V58+'Agency South'!V58</f>
        <v>186</v>
      </c>
      <c r="V58">
        <f>'Agency North'!W58+'Agency South'!W58</f>
        <v>286.5</v>
      </c>
      <c r="W58">
        <f>'Agency North'!X58+'Agency South'!X58</f>
        <v>234.5</v>
      </c>
      <c r="X58">
        <f>'Agency North'!Y58+'Agency South'!Y58</f>
        <v>304.5</v>
      </c>
      <c r="Y58">
        <f>'Agency North'!Z58+'Agency South'!Z58</f>
        <v>601.5</v>
      </c>
      <c r="Z58" s="22">
        <f>SUM(N58:INDEX(N58:Y58,$A$2))</f>
        <v>876</v>
      </c>
      <c r="AA58" s="22">
        <f t="shared" si="112"/>
        <v>349</v>
      </c>
      <c r="AB58" s="22">
        <f t="shared" si="113"/>
        <v>527</v>
      </c>
      <c r="AC58" s="22">
        <f t="shared" si="114"/>
        <v>629.5</v>
      </c>
      <c r="AD58" s="22">
        <f t="shared" si="115"/>
        <v>1140.5</v>
      </c>
      <c r="AE58" s="22">
        <f>SUM(B58                                                               : INDEX(B58:M58,$A$2))</f>
        <v>184.5</v>
      </c>
      <c r="AF58" s="22">
        <f t="shared" si="105"/>
        <v>72</v>
      </c>
      <c r="AG58" s="22">
        <f t="shared" si="106"/>
        <v>112.5</v>
      </c>
      <c r="AH58" s="22">
        <f t="shared" si="116"/>
        <v>253.5</v>
      </c>
      <c r="AI58" s="22">
        <f t="shared" si="107"/>
        <v>621</v>
      </c>
      <c r="AJ58" s="31">
        <f t="shared" si="117"/>
        <v>3.7479674796747968</v>
      </c>
      <c r="AK58" s="31">
        <f t="shared" si="108"/>
        <v>3.8472222222222223</v>
      </c>
      <c r="AL58" s="31">
        <f t="shared" si="108"/>
        <v>3.6844444444444449</v>
      </c>
      <c r="AM58" s="31">
        <f t="shared" si="108"/>
        <v>1.4832347140039448</v>
      </c>
      <c r="AN58" s="31">
        <f>AD58/SUM(K58:INDEX(K58:M58,MOD($A$2,3)))-1</f>
        <v>0.83655394524959736</v>
      </c>
      <c r="AO58" s="166">
        <f>'GEN Lion North'!AO58+'GEN Lion South'!AO58</f>
        <v>147</v>
      </c>
      <c r="AP58" s="166">
        <f>'GEN Lion North'!AP58+'GEN Lion South'!AP58</f>
        <v>167.5</v>
      </c>
      <c r="AQ58" s="166">
        <f>'GEN Lion North'!AQ58+'GEN Lion South'!AQ58</f>
        <v>229.5</v>
      </c>
      <c r="AR58" s="165">
        <f>'GEN Lion North'!AR58+'GEN Lion South'!AR58</f>
        <v>253</v>
      </c>
      <c r="AS58" s="165">
        <f>'GEN Lion North'!AS58+'GEN Lion South'!AS58</f>
        <v>228</v>
      </c>
      <c r="AT58" s="165">
        <f>'GEN Lion North'!AT58+'GEN Lion South'!AT58</f>
        <v>210.5</v>
      </c>
      <c r="AU58" s="113">
        <f>'GEN Lion North'!AU58+'GEN Lion South'!AU58</f>
        <v>0</v>
      </c>
      <c r="AV58" s="113">
        <f>'GEN Lion North'!AV58+'GEN Lion South'!AV58</f>
        <v>0</v>
      </c>
      <c r="AW58" s="113">
        <f>'GEN Lion North'!AW58+'GEN Lion South'!AW58</f>
        <v>0</v>
      </c>
      <c r="AX58" s="113">
        <f>'GEN Lion North'!AX58+'GEN Lion South'!AX58</f>
        <v>0</v>
      </c>
      <c r="AY58" s="113">
        <f>'GEN Lion North'!AY58+'GEN Lion South'!AY58</f>
        <v>0</v>
      </c>
      <c r="AZ58" s="113">
        <f>'GEN Lion North'!AZ58+'GEN Lion South'!AZ58</f>
        <v>0</v>
      </c>
      <c r="BA58" s="110">
        <f>SUM(AO58:INDEX(AO58:AQ58,IF($A$2&lt;3,$A$2,3)))</f>
        <v>544</v>
      </c>
      <c r="BB58" s="110">
        <f>SUM(AR58:INDEX(AR58:AT58,IF(AND($A$2&gt;3,A56&lt;7),$A$2-3,0)))</f>
        <v>691.5</v>
      </c>
      <c r="BC58" s="110">
        <f>SUM(AU58:INDEX(AU58:AW58,IF(AND($A$2&gt;6,$A$2&lt;10),$A$2-6,0)))</f>
        <v>0</v>
      </c>
      <c r="BD58" s="110">
        <f>SUM(AX58:INDEX(AX58:AZ58,IF($A$2&gt;9,$A$2-9,0)))</f>
        <v>0</v>
      </c>
      <c r="BE58" s="110">
        <f>SUM($AO58:INDEX(AO58:AZ58,$A$2))</f>
        <v>1235.5</v>
      </c>
      <c r="BF58" s="122">
        <f t="shared" si="109"/>
        <v>1.651685393258427</v>
      </c>
      <c r="BG58" s="111">
        <f t="shared" si="109"/>
        <v>2.2039473684210527</v>
      </c>
      <c r="BH58" s="111">
        <f t="shared" si="109"/>
        <v>1.2472826086956521</v>
      </c>
      <c r="BI58" s="111">
        <f t="shared" si="109"/>
        <v>2.2389380530973453</v>
      </c>
      <c r="BJ58" s="111">
        <f t="shared" si="109"/>
        <v>1.5944055944055944</v>
      </c>
      <c r="BK58" s="111">
        <f t="shared" si="109"/>
        <v>0.7767527675276753</v>
      </c>
      <c r="BL58" s="111">
        <f t="shared" si="109"/>
        <v>0</v>
      </c>
      <c r="BM58" s="111">
        <f t="shared" si="109"/>
        <v>0</v>
      </c>
      <c r="BN58" s="111">
        <f t="shared" si="109"/>
        <v>0</v>
      </c>
      <c r="BO58" s="111">
        <f t="shared" si="109"/>
        <v>0</v>
      </c>
      <c r="BP58" s="111">
        <f t="shared" si="109"/>
        <v>0</v>
      </c>
      <c r="BQ58" s="111">
        <f t="shared" si="109"/>
        <v>0</v>
      </c>
      <c r="BR58" s="111">
        <f>BA58/SUM(N58:INDEX(N58:P58,IF($A$2&lt;3,$A$2,3)))</f>
        <v>1.5587392550143266</v>
      </c>
      <c r="BS58" s="111">
        <f>BB58/SUM(Q58:INDEX(Q58:S58,IF($A$2&lt;7,$A$2-3,3)))</f>
        <v>1.3121442125237193</v>
      </c>
      <c r="BT58" s="111">
        <f t="shared" si="110"/>
        <v>0</v>
      </c>
      <c r="BU58" s="111">
        <f t="shared" si="110"/>
        <v>0</v>
      </c>
      <c r="BV58" s="111">
        <f t="shared" si="111"/>
        <v>1.4103881278538812</v>
      </c>
    </row>
    <row r="59" spans="1:76" outlineLevel="1" x14ac:dyDescent="0.25">
      <c r="A59" s="135" t="s">
        <v>136</v>
      </c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1"/>
      <c r="AK59" s="31"/>
      <c r="AL59" s="31"/>
      <c r="AM59" s="31"/>
      <c r="AN59" s="31"/>
      <c r="AO59" s="166"/>
      <c r="AP59" s="166">
        <f>'GEN Lion North'!AP59+'GEN Lion South'!AP59</f>
        <v>117.5</v>
      </c>
      <c r="AQ59" s="166">
        <f>'GEN Lion North'!AQ59+'GEN Lion South'!AQ59</f>
        <v>103.5</v>
      </c>
      <c r="AR59" s="165">
        <f>'GEN Lion North'!AR59+'GEN Lion South'!AR59</f>
        <v>215.5</v>
      </c>
      <c r="AS59" s="165">
        <f>'GEN Lion North'!AS59+'GEN Lion South'!AS59</f>
        <v>86</v>
      </c>
      <c r="AT59" s="165">
        <f>'GEN Lion North'!AT59+'GEN Lion South'!AT59</f>
        <v>62</v>
      </c>
      <c r="AU59" s="113"/>
      <c r="AV59" s="113"/>
      <c r="AW59" s="113"/>
      <c r="AX59" s="113"/>
      <c r="AY59" s="113"/>
      <c r="AZ59" s="113"/>
      <c r="BA59" s="110">
        <f>SUM(AO59:INDEX(AO59:AQ59,IF($A$2&lt;3,$A$2,3)))</f>
        <v>221</v>
      </c>
      <c r="BB59" s="110">
        <f>SUM(AR59:INDEX(AR59:AT59,IF(AND($A$2&gt;3,A57&lt;7),$A$2-3,0)))</f>
        <v>363.5</v>
      </c>
      <c r="BC59" s="110"/>
      <c r="BD59" s="110"/>
      <c r="BE59" s="110">
        <f>SUM($AO59:INDEX(AO59:AZ59,$A$2))</f>
        <v>584.5</v>
      </c>
      <c r="BF59" s="122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</row>
    <row r="60" spans="1:76" s="17" customFormat="1" x14ac:dyDescent="0.25">
      <c r="A60" s="1" t="s">
        <v>3</v>
      </c>
      <c r="B60" s="1">
        <f>SUM(B52:B58)</f>
        <v>715</v>
      </c>
      <c r="C60" s="1">
        <f t="shared" ref="C60:Y60" si="118">SUM(C52:C58)</f>
        <v>599</v>
      </c>
      <c r="D60" s="1">
        <f t="shared" si="118"/>
        <v>1001</v>
      </c>
      <c r="E60" s="1">
        <f t="shared" si="118"/>
        <v>1150</v>
      </c>
      <c r="F60" s="1">
        <f t="shared" si="118"/>
        <v>1163</v>
      </c>
      <c r="G60" s="1">
        <f t="shared" si="118"/>
        <v>1384</v>
      </c>
      <c r="H60" s="1">
        <f t="shared" si="118"/>
        <v>1511</v>
      </c>
      <c r="I60" s="1">
        <f t="shared" si="118"/>
        <v>1076</v>
      </c>
      <c r="J60" s="1">
        <f t="shared" si="118"/>
        <v>2055</v>
      </c>
      <c r="K60" s="1">
        <f t="shared" si="118"/>
        <v>1575</v>
      </c>
      <c r="L60" s="1">
        <f t="shared" si="118"/>
        <v>2642</v>
      </c>
      <c r="M60" s="1">
        <f t="shared" si="118"/>
        <v>3037</v>
      </c>
      <c r="N60" s="7">
        <f t="shared" si="118"/>
        <v>817</v>
      </c>
      <c r="O60" s="7">
        <f t="shared" si="118"/>
        <v>817</v>
      </c>
      <c r="P60" s="7">
        <f t="shared" si="118"/>
        <v>1954</v>
      </c>
      <c r="Q60" s="7">
        <f t="shared" si="118"/>
        <v>1505</v>
      </c>
      <c r="R60" s="7">
        <f t="shared" si="118"/>
        <v>1629</v>
      </c>
      <c r="S60" s="7">
        <f t="shared" si="118"/>
        <v>2788</v>
      </c>
      <c r="T60" s="7">
        <f t="shared" si="118"/>
        <v>1879</v>
      </c>
      <c r="U60" s="7">
        <f t="shared" si="118"/>
        <v>2092</v>
      </c>
      <c r="V60" s="7">
        <f t="shared" si="118"/>
        <v>3147</v>
      </c>
      <c r="W60" s="7">
        <f t="shared" si="118"/>
        <v>2298</v>
      </c>
      <c r="X60" s="7">
        <f t="shared" si="118"/>
        <v>2918</v>
      </c>
      <c r="Y60" s="7">
        <f t="shared" si="118"/>
        <v>5103</v>
      </c>
      <c r="Z60" s="7">
        <f>SUM(N60:INDEX(N60:Y60,$A$2))</f>
        <v>9510</v>
      </c>
      <c r="AA60" s="7">
        <f t="shared" ref="AA60:AI60" si="119">SUM(AA52:AA58)</f>
        <v>3588</v>
      </c>
      <c r="AB60" s="7">
        <f t="shared" si="119"/>
        <v>5922</v>
      </c>
      <c r="AC60" s="7">
        <f t="shared" si="119"/>
        <v>7118</v>
      </c>
      <c r="AD60" s="7">
        <f t="shared" si="119"/>
        <v>10319</v>
      </c>
      <c r="AE60" s="7">
        <f t="shared" si="119"/>
        <v>6012</v>
      </c>
      <c r="AF60" s="7">
        <f t="shared" si="119"/>
        <v>2315</v>
      </c>
      <c r="AG60" s="7">
        <f t="shared" si="119"/>
        <v>3697</v>
      </c>
      <c r="AH60" s="7">
        <f t="shared" si="119"/>
        <v>4642</v>
      </c>
      <c r="AI60" s="7">
        <f t="shared" si="119"/>
        <v>7254</v>
      </c>
      <c r="AJ60" s="32">
        <f t="shared" si="117"/>
        <v>0.58183632734530932</v>
      </c>
      <c r="AK60" s="32">
        <f t="shared" si="108"/>
        <v>0.54989200863930887</v>
      </c>
      <c r="AL60" s="32">
        <f t="shared" si="108"/>
        <v>0.60183932918582639</v>
      </c>
      <c r="AM60" s="32">
        <f t="shared" si="108"/>
        <v>0.53339077983627736</v>
      </c>
      <c r="AN60" s="31">
        <f>AD60/SUM(K60:INDEX(K60:M60,MOD($A$2,3)))-1</f>
        <v>0.42252550317066451</v>
      </c>
      <c r="AO60" s="114">
        <f t="shared" ref="AO60:AZ60" si="120">SUM(AO52:AO58)</f>
        <v>1602</v>
      </c>
      <c r="AP60" s="114">
        <f>SUM(AP52:AP59)</f>
        <v>2323</v>
      </c>
      <c r="AQ60" s="114">
        <f>SUM(AQ52:AQ59)</f>
        <v>3523</v>
      </c>
      <c r="AR60" s="114">
        <f>SUM(AR52:AR59)</f>
        <v>3134</v>
      </c>
      <c r="AS60" s="114">
        <f t="shared" si="120"/>
        <v>3322</v>
      </c>
      <c r="AT60" s="114">
        <f t="shared" si="120"/>
        <v>3463</v>
      </c>
      <c r="AU60" s="114">
        <f t="shared" si="120"/>
        <v>0</v>
      </c>
      <c r="AV60" s="114">
        <f t="shared" si="120"/>
        <v>0</v>
      </c>
      <c r="AW60" s="114">
        <f t="shared" si="120"/>
        <v>0</v>
      </c>
      <c r="AX60" s="114">
        <f t="shared" si="120"/>
        <v>0</v>
      </c>
      <c r="AY60" s="114">
        <f t="shared" si="120"/>
        <v>0</v>
      </c>
      <c r="AZ60" s="114">
        <f t="shared" si="120"/>
        <v>0</v>
      </c>
      <c r="BA60" s="116">
        <f>SUM(AO60:INDEX(AO60:AQ60,IF($A$2&lt;3,$A$2,3)))</f>
        <v>7448</v>
      </c>
      <c r="BB60" s="116">
        <f>SUM(AR60:INDEX(AR60:AT60,IF(AND($A$2&gt;3,A57&lt;7),$A$2-3,0)))</f>
        <v>9919</v>
      </c>
      <c r="BC60" s="116">
        <f>SUM(AU60:INDEX(AU60:AW60,IF(AND($A$2&gt;6,$A$2&lt;10),$A$2-6,0)))</f>
        <v>0</v>
      </c>
      <c r="BD60" s="116">
        <f>SUM(AX60:INDEX(AX60:AZ60,IF($A$2&gt;9,$A$2-9,0)))</f>
        <v>0</v>
      </c>
      <c r="BE60" s="116">
        <f>SUM($AO60:INDEX(AO60:AZ60,$A$2))</f>
        <v>17367</v>
      </c>
      <c r="BF60" s="123">
        <f t="shared" si="109"/>
        <v>1.9608323133414933</v>
      </c>
      <c r="BG60" s="118">
        <f t="shared" si="109"/>
        <v>2.8433292533659729</v>
      </c>
      <c r="BH60" s="118">
        <f t="shared" si="109"/>
        <v>1.8029682702149437</v>
      </c>
      <c r="BI60" s="118">
        <f t="shared" si="109"/>
        <v>2.0823920265780731</v>
      </c>
      <c r="BJ60" s="118">
        <f t="shared" si="109"/>
        <v>2.0392879066912215</v>
      </c>
      <c r="BK60" s="118">
        <f t="shared" si="109"/>
        <v>1.2421090387374463</v>
      </c>
      <c r="BL60" s="118">
        <f t="shared" si="109"/>
        <v>0</v>
      </c>
      <c r="BM60" s="118">
        <f t="shared" si="109"/>
        <v>0</v>
      </c>
      <c r="BN60" s="118">
        <f t="shared" si="109"/>
        <v>0</v>
      </c>
      <c r="BO60" s="118">
        <f t="shared" si="109"/>
        <v>0</v>
      </c>
      <c r="BP60" s="118">
        <f t="shared" si="109"/>
        <v>0</v>
      </c>
      <c r="BQ60" s="118">
        <f t="shared" si="109"/>
        <v>0</v>
      </c>
      <c r="BR60" s="118">
        <f>BA60/SUM(N60:INDEX(N60:P60,IF($A$2&lt;3,$A$2,3)))</f>
        <v>2.0758082497212933</v>
      </c>
      <c r="BS60" s="118">
        <f>BB60/SUM(Q60:INDEX(Q60:S60,IF($A$2&lt;7,$A$2-3,3)))</f>
        <v>1.6749408983451537</v>
      </c>
      <c r="BT60" s="118">
        <f t="shared" si="110"/>
        <v>0</v>
      </c>
      <c r="BU60" s="118">
        <f t="shared" si="110"/>
        <v>0</v>
      </c>
      <c r="BV60" s="118">
        <f t="shared" si="111"/>
        <v>1.8261829652996846</v>
      </c>
    </row>
    <row r="61" spans="1:76" x14ac:dyDescent="0.25">
      <c r="BF61" s="124"/>
    </row>
    <row r="62" spans="1:76" x14ac:dyDescent="0.25">
      <c r="BF62" s="124"/>
    </row>
    <row r="63" spans="1:76" s="17" customFormat="1" x14ac:dyDescent="0.25">
      <c r="A63" s="2" t="s">
        <v>13</v>
      </c>
      <c r="B63" s="3">
        <f t="shared" ref="B63:Y63" si="121">B27</f>
        <v>42005</v>
      </c>
      <c r="C63" s="3">
        <f t="shared" si="121"/>
        <v>42036</v>
      </c>
      <c r="D63" s="3">
        <f t="shared" si="121"/>
        <v>42064</v>
      </c>
      <c r="E63" s="3">
        <f t="shared" si="121"/>
        <v>42095</v>
      </c>
      <c r="F63" s="3">
        <f t="shared" si="121"/>
        <v>42125</v>
      </c>
      <c r="G63" s="3">
        <f t="shared" si="121"/>
        <v>42156</v>
      </c>
      <c r="H63" s="3">
        <f t="shared" si="121"/>
        <v>42186</v>
      </c>
      <c r="I63" s="3">
        <f t="shared" si="121"/>
        <v>42217</v>
      </c>
      <c r="J63" s="3">
        <f t="shared" si="121"/>
        <v>42248</v>
      </c>
      <c r="K63" s="3">
        <f t="shared" si="121"/>
        <v>42278</v>
      </c>
      <c r="L63" s="3">
        <f t="shared" si="121"/>
        <v>42309</v>
      </c>
      <c r="M63" s="3">
        <f t="shared" si="121"/>
        <v>42339</v>
      </c>
      <c r="N63" s="3">
        <f t="shared" si="121"/>
        <v>42370</v>
      </c>
      <c r="O63" s="3">
        <f t="shared" si="121"/>
        <v>42401</v>
      </c>
      <c r="P63" s="3">
        <f t="shared" si="121"/>
        <v>42430</v>
      </c>
      <c r="Q63" s="3">
        <f t="shared" si="121"/>
        <v>42461</v>
      </c>
      <c r="R63" s="3">
        <f t="shared" si="121"/>
        <v>42491</v>
      </c>
      <c r="S63" s="3">
        <f t="shared" si="121"/>
        <v>42522</v>
      </c>
      <c r="T63" s="3">
        <f t="shared" si="121"/>
        <v>42552</v>
      </c>
      <c r="U63" s="3">
        <f t="shared" si="121"/>
        <v>42583</v>
      </c>
      <c r="V63" s="3">
        <f t="shared" si="121"/>
        <v>42614</v>
      </c>
      <c r="W63" s="3">
        <f t="shared" si="121"/>
        <v>42644</v>
      </c>
      <c r="X63" s="3">
        <f t="shared" si="121"/>
        <v>42675</v>
      </c>
      <c r="Y63" s="3">
        <f t="shared" si="121"/>
        <v>42705</v>
      </c>
      <c r="Z63" s="29" t="s">
        <v>18</v>
      </c>
      <c r="AA63" s="29" t="s">
        <v>19</v>
      </c>
      <c r="AB63" s="29" t="s">
        <v>20</v>
      </c>
      <c r="AC63" s="29" t="s">
        <v>21</v>
      </c>
      <c r="AD63" s="29" t="s">
        <v>22</v>
      </c>
      <c r="AE63" s="26" t="str">
        <f t="shared" ref="AE63:AI63" si="122">AE39</f>
        <v>YTD 6/15</v>
      </c>
      <c r="AF63" s="26" t="str">
        <f t="shared" si="122"/>
        <v>Q1 '15</v>
      </c>
      <c r="AG63" s="26" t="str">
        <f t="shared" si="122"/>
        <v>Q2 '15</v>
      </c>
      <c r="AH63" s="26" t="str">
        <f t="shared" si="122"/>
        <v>Q3 '15</v>
      </c>
      <c r="AI63" s="26" t="str">
        <f t="shared" si="122"/>
        <v>Q4 '15</v>
      </c>
      <c r="AJ63" s="30" t="s">
        <v>27</v>
      </c>
      <c r="AK63" s="30" t="s">
        <v>29</v>
      </c>
      <c r="AL63" s="30" t="s">
        <v>30</v>
      </c>
      <c r="AM63" s="30" t="s">
        <v>31</v>
      </c>
      <c r="AN63" s="30" t="s">
        <v>32</v>
      </c>
      <c r="AO63" s="108">
        <v>42736</v>
      </c>
      <c r="AP63" s="108">
        <v>42767</v>
      </c>
      <c r="AQ63" s="108">
        <v>42795</v>
      </c>
      <c r="AR63" s="108">
        <v>42826</v>
      </c>
      <c r="AS63" s="108">
        <v>42856</v>
      </c>
      <c r="AT63" s="108">
        <v>42887</v>
      </c>
      <c r="AU63" s="108">
        <v>42917</v>
      </c>
      <c r="AV63" s="108">
        <v>42948</v>
      </c>
      <c r="AW63" s="108">
        <v>42979</v>
      </c>
      <c r="AX63" s="108">
        <v>43009</v>
      </c>
      <c r="AY63" s="108">
        <v>43040</v>
      </c>
      <c r="AZ63" s="108">
        <v>43070</v>
      </c>
      <c r="BA63" s="29" t="s">
        <v>123</v>
      </c>
      <c r="BB63" s="29" t="s">
        <v>124</v>
      </c>
      <c r="BC63" s="29" t="s">
        <v>125</v>
      </c>
      <c r="BD63" s="29" t="s">
        <v>126</v>
      </c>
      <c r="BE63" s="29" t="str">
        <f>"YTD " &amp; A62 &amp;"/17"</f>
        <v>YTD /17</v>
      </c>
      <c r="BF63" s="121">
        <v>42736</v>
      </c>
      <c r="BG63" s="108">
        <v>42767</v>
      </c>
      <c r="BH63" s="108">
        <v>42795</v>
      </c>
      <c r="BI63" s="108">
        <v>42826</v>
      </c>
      <c r="BJ63" s="108">
        <v>42856</v>
      </c>
      <c r="BK63" s="108">
        <v>42887</v>
      </c>
      <c r="BL63" s="108">
        <v>42917</v>
      </c>
      <c r="BM63" s="108">
        <v>42948</v>
      </c>
      <c r="BN63" s="108">
        <v>42979</v>
      </c>
      <c r="BO63" s="108">
        <v>43009</v>
      </c>
      <c r="BP63" s="108">
        <v>43040</v>
      </c>
      <c r="BQ63" s="108">
        <v>43070</v>
      </c>
      <c r="BR63" s="29" t="s">
        <v>127</v>
      </c>
      <c r="BS63" s="29" t="s">
        <v>128</v>
      </c>
      <c r="BT63" s="29" t="s">
        <v>96</v>
      </c>
      <c r="BU63" s="29" t="s">
        <v>129</v>
      </c>
      <c r="BV63" s="112" t="s">
        <v>130</v>
      </c>
    </row>
    <row r="64" spans="1:76" x14ac:dyDescent="0.25">
      <c r="A64" t="s">
        <v>159</v>
      </c>
      <c r="B64" s="12">
        <f t="shared" ref="B64:AI70" si="123">IFERROR(B52/B28,"")</f>
        <v>2.1578947368421053</v>
      </c>
      <c r="C64" s="12">
        <f t="shared" si="123"/>
        <v>2.2000000000000002</v>
      </c>
      <c r="D64" s="12">
        <f t="shared" si="123"/>
        <v>3.8048780487804876</v>
      </c>
      <c r="E64" s="12">
        <f t="shared" si="123"/>
        <v>3.1886792452830188</v>
      </c>
      <c r="F64" s="12">
        <f t="shared" si="123"/>
        <v>2.0084745762711864</v>
      </c>
      <c r="G64" s="12">
        <f t="shared" si="123"/>
        <v>2.7314814814814814</v>
      </c>
      <c r="H64" s="12">
        <f t="shared" si="123"/>
        <v>3.3076923076923075</v>
      </c>
      <c r="I64" s="12">
        <f t="shared" si="123"/>
        <v>1.9893617021276595</v>
      </c>
      <c r="J64" s="12">
        <f t="shared" si="123"/>
        <v>2.976923076923077</v>
      </c>
      <c r="K64" s="12">
        <f t="shared" si="123"/>
        <v>2.877049180327869</v>
      </c>
      <c r="L64" s="12">
        <f t="shared" si="123"/>
        <v>3.2962962962962963</v>
      </c>
      <c r="M64" s="12">
        <f t="shared" si="123"/>
        <v>5.1315789473684212</v>
      </c>
      <c r="N64" s="12">
        <f t="shared" si="123"/>
        <v>1.4222222222222223</v>
      </c>
      <c r="O64" s="12">
        <f t="shared" si="123"/>
        <v>1.6341463414634145</v>
      </c>
      <c r="P64" s="12">
        <f t="shared" si="123"/>
        <v>2.523076923076923</v>
      </c>
      <c r="Q64" s="12">
        <f t="shared" si="123"/>
        <v>3.4705882352941178</v>
      </c>
      <c r="R64" s="12">
        <f t="shared" si="123"/>
        <v>2.2400000000000002</v>
      </c>
      <c r="S64" s="12">
        <f t="shared" si="123"/>
        <v>2.09375</v>
      </c>
      <c r="T64" s="12">
        <f t="shared" si="123"/>
        <v>2.3913043478260869</v>
      </c>
      <c r="U64" s="12">
        <f t="shared" si="123"/>
        <v>2.2021276595744679</v>
      </c>
      <c r="V64" s="12">
        <f t="shared" si="123"/>
        <v>2.8725490196078431</v>
      </c>
      <c r="W64" s="12">
        <f t="shared" si="123"/>
        <v>2.7857142857142856</v>
      </c>
      <c r="X64" s="12">
        <f t="shared" si="123"/>
        <v>3.2976190476190474</v>
      </c>
      <c r="Y64" s="12">
        <f t="shared" si="123"/>
        <v>4.2352941176470589</v>
      </c>
      <c r="Z64" s="21">
        <f t="shared" si="123"/>
        <v>2.2721518987341773</v>
      </c>
      <c r="AA64" s="21">
        <f t="shared" si="123"/>
        <v>1.9536423841059603</v>
      </c>
      <c r="AB64" s="21">
        <f t="shared" si="123"/>
        <v>2.5636363636363635</v>
      </c>
      <c r="AC64" s="21">
        <f t="shared" si="123"/>
        <v>2.5</v>
      </c>
      <c r="AD64" s="21">
        <f t="shared" si="123"/>
        <v>3.4925925925925925</v>
      </c>
      <c r="AE64" s="21">
        <f t="shared" si="123"/>
        <v>2.6872727272727275</v>
      </c>
      <c r="AF64" s="21">
        <f t="shared" si="123"/>
        <v>2.7889908256880735</v>
      </c>
      <c r="AG64" s="21">
        <f t="shared" si="123"/>
        <v>2.6204819277108435</v>
      </c>
      <c r="AH64" s="21">
        <f t="shared" si="123"/>
        <v>2.7987804878048781</v>
      </c>
      <c r="AI64" s="21">
        <f t="shared" si="123"/>
        <v>3.7558139534883721</v>
      </c>
      <c r="AJ64" s="31">
        <f>Z64/AE64-1</f>
        <v>-0.15447662766996118</v>
      </c>
      <c r="AK64" s="31">
        <f t="shared" ref="AK64:AN72" si="124">AA64/AF64-1</f>
        <v>-0.29951638201463926</v>
      </c>
      <c r="AL64" s="31">
        <f t="shared" si="124"/>
        <v>-2.1692789968652204E-2</v>
      </c>
      <c r="AM64" s="31">
        <f t="shared" si="124"/>
        <v>-0.10675381263616557</v>
      </c>
      <c r="AN64" s="31">
        <f t="shared" si="124"/>
        <v>-7.0083705997018741E-2</v>
      </c>
      <c r="AO64" s="171">
        <f t="shared" ref="AO64:AT70" si="125">IFERROR(AO52/AO28,"")</f>
        <v>2.7654320987654319</v>
      </c>
      <c r="AP64" s="171">
        <f t="shared" si="125"/>
        <v>2.87</v>
      </c>
      <c r="AQ64" s="171">
        <f t="shared" si="125"/>
        <v>3.6509433962264151</v>
      </c>
      <c r="AR64" s="168">
        <f t="shared" si="125"/>
        <v>2.5606557377049182</v>
      </c>
      <c r="AS64" s="168">
        <f t="shared" si="125"/>
        <v>2.7151394422310755</v>
      </c>
      <c r="AT64" s="168">
        <f t="shared" si="125"/>
        <v>3.4377682403433476</v>
      </c>
      <c r="BA64" s="10">
        <f t="shared" ref="BA64:BE70" si="126">IFERROR(BA52/BA28,"")</f>
        <v>3.1289198606271778</v>
      </c>
      <c r="BB64" s="10">
        <f t="shared" si="126"/>
        <v>2.8688212927756656</v>
      </c>
      <c r="BC64" s="10" t="str">
        <f t="shared" si="126"/>
        <v/>
      </c>
      <c r="BD64" s="10" t="str">
        <f t="shared" si="126"/>
        <v/>
      </c>
      <c r="BE64" s="10">
        <f t="shared" si="126"/>
        <v>2.9381970260223049</v>
      </c>
      <c r="BF64" s="122">
        <f t="shared" ref="BF64:BQ72" si="127">AO64/N64</f>
        <v>1.9444444444444442</v>
      </c>
      <c r="BG64" s="111">
        <f t="shared" si="127"/>
        <v>1.7562686567164181</v>
      </c>
      <c r="BH64" s="111">
        <f t="shared" si="127"/>
        <v>1.4470202485043719</v>
      </c>
      <c r="BI64" s="111">
        <f t="shared" si="127"/>
        <v>0.73781606001667133</v>
      </c>
      <c r="BJ64" s="111">
        <f t="shared" si="127"/>
        <v>1.2121158224245872</v>
      </c>
      <c r="BK64" s="111">
        <f t="shared" si="127"/>
        <v>1.641919159566972</v>
      </c>
      <c r="BL64" s="111">
        <f t="shared" si="127"/>
        <v>0</v>
      </c>
      <c r="BM64" s="111">
        <f t="shared" si="127"/>
        <v>0</v>
      </c>
      <c r="BN64" s="111">
        <f t="shared" si="127"/>
        <v>0</v>
      </c>
      <c r="BO64" s="111">
        <f t="shared" si="127"/>
        <v>0</v>
      </c>
      <c r="BP64" s="111">
        <f t="shared" si="127"/>
        <v>0</v>
      </c>
      <c r="BQ64" s="111">
        <f t="shared" si="127"/>
        <v>0</v>
      </c>
      <c r="BR64" s="111">
        <f>BA64/(SUM(N52:INDEX(N52:P52,IF($A$2&lt;3,$A$2,3)))/SUM(N28:INDEX(N28:P28,IF($A$2&lt;3,$A$2,3))))</f>
        <v>1.6015827083210299</v>
      </c>
      <c r="BS64" s="111">
        <f>BB64/(SUM(Q52:INDEX(Q52:S52,$B$2))/SUM(Q28:INDEX(Q28:S28,$B$2)))</f>
        <v>1.1190437666855433</v>
      </c>
      <c r="BV64" s="31">
        <f>BE64/Z64</f>
        <v>1.2931340671630198</v>
      </c>
    </row>
    <row r="65" spans="1:74" x14ac:dyDescent="0.25">
      <c r="A65" t="s">
        <v>5</v>
      </c>
      <c r="B65" s="12">
        <f t="shared" si="123"/>
        <v>1.2622950819672132</v>
      </c>
      <c r="C65" s="12">
        <f t="shared" si="123"/>
        <v>1.1805555555555556</v>
      </c>
      <c r="D65" s="12">
        <f t="shared" si="123"/>
        <v>1.4214285714285715</v>
      </c>
      <c r="E65" s="12">
        <f t="shared" si="123"/>
        <v>1.4457831325301205</v>
      </c>
      <c r="F65" s="12">
        <f t="shared" si="123"/>
        <v>1.2358490566037736</v>
      </c>
      <c r="G65" s="12">
        <f t="shared" si="123"/>
        <v>1.3317073170731708</v>
      </c>
      <c r="H65" s="12">
        <f t="shared" si="123"/>
        <v>1.4462809917355373</v>
      </c>
      <c r="I65" s="12">
        <f t="shared" si="123"/>
        <v>1.2971428571428572</v>
      </c>
      <c r="J65" s="12">
        <f t="shared" si="123"/>
        <v>1.5092936802973977</v>
      </c>
      <c r="K65" s="12">
        <f t="shared" si="123"/>
        <v>1.3316831683168318</v>
      </c>
      <c r="L65" s="12">
        <f t="shared" si="123"/>
        <v>1.678191489361702</v>
      </c>
      <c r="M65" s="12">
        <f t="shared" si="123"/>
        <v>1.8985507246376812</v>
      </c>
      <c r="N65" s="12">
        <f t="shared" si="123"/>
        <v>1.3898305084745763</v>
      </c>
      <c r="O65" s="12">
        <f t="shared" si="123"/>
        <v>1.3015873015873016</v>
      </c>
      <c r="P65" s="12">
        <f t="shared" si="123"/>
        <v>1.7807308970099667</v>
      </c>
      <c r="Q65" s="12">
        <f t="shared" si="123"/>
        <v>1.4385245901639345</v>
      </c>
      <c r="R65" s="12">
        <f t="shared" si="123"/>
        <v>1.3578595317725752</v>
      </c>
      <c r="S65" s="12">
        <f t="shared" si="123"/>
        <v>1.6579861111111112</v>
      </c>
      <c r="T65" s="12">
        <f t="shared" si="123"/>
        <v>1.4011142061281336</v>
      </c>
      <c r="U65" s="12">
        <f t="shared" si="123"/>
        <v>1.4156479217603912</v>
      </c>
      <c r="V65" s="12">
        <f t="shared" si="123"/>
        <v>1.7211191335740073</v>
      </c>
      <c r="W65" s="12">
        <f t="shared" si="123"/>
        <v>1.4665898617511521</v>
      </c>
      <c r="X65" s="12">
        <f t="shared" si="123"/>
        <v>1.8132678132678133</v>
      </c>
      <c r="Y65" s="12">
        <f t="shared" si="123"/>
        <v>1.8475452196382429</v>
      </c>
      <c r="Z65" s="21">
        <f t="shared" si="123"/>
        <v>1.5642023346303502</v>
      </c>
      <c r="AA65" s="21">
        <f t="shared" si="123"/>
        <v>1.6548463356973995</v>
      </c>
      <c r="AB65" s="21">
        <f t="shared" si="123"/>
        <v>1.5299374441465594</v>
      </c>
      <c r="AC65" s="21">
        <f t="shared" si="123"/>
        <v>1.5397125567322238</v>
      </c>
      <c r="AD65" s="21">
        <f t="shared" si="123"/>
        <v>1.7365325077399381</v>
      </c>
      <c r="AE65" s="21">
        <f t="shared" si="123"/>
        <v>1.328125</v>
      </c>
      <c r="AF65" s="21">
        <f t="shared" si="123"/>
        <v>1.311377245508982</v>
      </c>
      <c r="AG65" s="21">
        <f t="shared" si="123"/>
        <v>1.338679245283019</v>
      </c>
      <c r="AH65" s="21">
        <f t="shared" si="123"/>
        <v>1.4329446064139941</v>
      </c>
      <c r="AI65" s="21">
        <f t="shared" si="123"/>
        <v>1.6674473067915692</v>
      </c>
      <c r="AJ65" s="31">
        <f t="shared" ref="AJ65:AJ72" si="128">Z65/AE65-1</f>
        <v>0.17775234607461665</v>
      </c>
      <c r="AK65" s="31">
        <f t="shared" si="124"/>
        <v>0.26191478566879312</v>
      </c>
      <c r="AL65" s="31">
        <f t="shared" si="124"/>
        <v>0.14287081803759882</v>
      </c>
      <c r="AM65" s="31">
        <f t="shared" si="124"/>
        <v>7.4509474993189828E-2</v>
      </c>
      <c r="AN65" s="31">
        <f t="shared" si="124"/>
        <v>4.1431714613698656E-2</v>
      </c>
      <c r="AO65" s="171">
        <f t="shared" si="125"/>
        <v>1.78125</v>
      </c>
      <c r="AP65" s="171">
        <f t="shared" si="125"/>
        <v>1.3107692307692307</v>
      </c>
      <c r="AQ65" s="171">
        <f t="shared" si="125"/>
        <v>1.6683587140439933</v>
      </c>
      <c r="AR65" s="168">
        <f t="shared" si="125"/>
        <v>1.5717391304347825</v>
      </c>
      <c r="AS65" s="168">
        <f t="shared" si="125"/>
        <v>1.5769230769230769</v>
      </c>
      <c r="AT65" s="168">
        <f t="shared" si="125"/>
        <v>1.5207877461706782</v>
      </c>
      <c r="BA65" s="10">
        <f t="shared" si="126"/>
        <v>1.5771375464684014</v>
      </c>
      <c r="BB65" s="10">
        <f t="shared" si="126"/>
        <v>1.5471436494731003</v>
      </c>
      <c r="BC65" s="10" t="str">
        <f t="shared" si="126"/>
        <v/>
      </c>
      <c r="BD65" s="10" t="str">
        <f t="shared" si="126"/>
        <v/>
      </c>
      <c r="BE65" s="10">
        <f t="shared" si="126"/>
        <v>1.5583535949982632</v>
      </c>
      <c r="BF65" s="122">
        <f t="shared" si="127"/>
        <v>1.2816310975609755</v>
      </c>
      <c r="BG65" s="111">
        <f t="shared" si="127"/>
        <v>1.0070544090056284</v>
      </c>
      <c r="BH65" s="111">
        <f t="shared" si="127"/>
        <v>0.93689547187918287</v>
      </c>
      <c r="BI65" s="111">
        <f t="shared" si="127"/>
        <v>1.0926049795615012</v>
      </c>
      <c r="BJ65" s="111">
        <f t="shared" si="127"/>
        <v>1.1613300492610836</v>
      </c>
      <c r="BK65" s="111">
        <f t="shared" si="127"/>
        <v>0.91724999140765517</v>
      </c>
      <c r="BL65" s="111">
        <f t="shared" si="127"/>
        <v>0</v>
      </c>
      <c r="BM65" s="111">
        <f t="shared" si="127"/>
        <v>0</v>
      </c>
      <c r="BN65" s="111">
        <f t="shared" si="127"/>
        <v>0</v>
      </c>
      <c r="BO65" s="111">
        <f t="shared" si="127"/>
        <v>0</v>
      </c>
      <c r="BP65" s="111">
        <f t="shared" si="127"/>
        <v>0</v>
      </c>
      <c r="BQ65" s="111">
        <f t="shared" si="127"/>
        <v>0</v>
      </c>
      <c r="BR65" s="111">
        <f>BA65/(SUM(N53:INDEX(N53:P53,IF($A$2&lt;3,$A$2,3)))/SUM(N29:INDEX(N29:P29,IF($A$2&lt;3,$A$2,3))))</f>
        <v>0.95304168879447693</v>
      </c>
      <c r="BS65" s="111">
        <f>BB65/(SUM(Q53:INDEX(Q53:S53,$B$2))/SUM(Q29:INDEX(Q29:S29,$B$2)))</f>
        <v>1.0112463456544389</v>
      </c>
      <c r="BV65" s="31">
        <f t="shared" ref="BV65:BV72" si="129">BE65/Z65</f>
        <v>0.99626088038446181</v>
      </c>
    </row>
    <row r="66" spans="1:74" x14ac:dyDescent="0.25">
      <c r="A66" t="s">
        <v>6</v>
      </c>
      <c r="B66" s="12">
        <f t="shared" si="123"/>
        <v>1.3490566037735849</v>
      </c>
      <c r="C66" s="12">
        <f t="shared" si="123"/>
        <v>1.2264150943396226</v>
      </c>
      <c r="D66" s="12">
        <f t="shared" si="123"/>
        <v>1.647887323943662</v>
      </c>
      <c r="E66" s="12">
        <f t="shared" si="123"/>
        <v>1.4142857142857144</v>
      </c>
      <c r="F66" s="12">
        <f t="shared" si="123"/>
        <v>1.4598765432098766</v>
      </c>
      <c r="G66" s="12">
        <f t="shared" si="123"/>
        <v>1.4697986577181208</v>
      </c>
      <c r="H66" s="12">
        <f t="shared" si="123"/>
        <v>1.4345238095238095</v>
      </c>
      <c r="I66" s="12">
        <f t="shared" si="123"/>
        <v>1.3333333333333333</v>
      </c>
      <c r="J66" s="12">
        <f t="shared" si="123"/>
        <v>1.7212643678160919</v>
      </c>
      <c r="K66" s="12">
        <f t="shared" si="123"/>
        <v>1.4187192118226601</v>
      </c>
      <c r="L66" s="12">
        <f t="shared" si="123"/>
        <v>1.9090909090909092</v>
      </c>
      <c r="M66" s="12">
        <f t="shared" si="123"/>
        <v>1.9171875</v>
      </c>
      <c r="N66" s="12">
        <f t="shared" si="123"/>
        <v>1.2980769230769231</v>
      </c>
      <c r="O66" s="12">
        <f t="shared" si="123"/>
        <v>1.4642857142857142</v>
      </c>
      <c r="P66" s="12">
        <f t="shared" si="123"/>
        <v>1.8367346938775511</v>
      </c>
      <c r="Q66" s="12">
        <f t="shared" si="123"/>
        <v>1.4792899408284024</v>
      </c>
      <c r="R66" s="12">
        <f t="shared" si="123"/>
        <v>1.5802469135802468</v>
      </c>
      <c r="S66" s="12">
        <f t="shared" si="123"/>
        <v>1.8685344827586208</v>
      </c>
      <c r="T66" s="12">
        <f t="shared" si="123"/>
        <v>1.33</v>
      </c>
      <c r="U66" s="12">
        <f t="shared" si="123"/>
        <v>1.4780701754385965</v>
      </c>
      <c r="V66" s="12">
        <f t="shared" si="123"/>
        <v>1.8032258064516129</v>
      </c>
      <c r="W66" s="12">
        <f t="shared" si="123"/>
        <v>1.4468438538205981</v>
      </c>
      <c r="X66" s="12">
        <f t="shared" si="123"/>
        <v>1.7076677316293929</v>
      </c>
      <c r="Y66" s="12">
        <f t="shared" si="123"/>
        <v>1.8010610079575597</v>
      </c>
      <c r="Z66" s="21">
        <f t="shared" si="123"/>
        <v>1.6146373056994818</v>
      </c>
      <c r="AA66" s="21">
        <f t="shared" si="123"/>
        <v>1.4688995215311005</v>
      </c>
      <c r="AB66" s="21">
        <f t="shared" si="123"/>
        <v>1.6687388987566607</v>
      </c>
      <c r="AC66" s="21">
        <f t="shared" si="123"/>
        <v>1.5453460620525059</v>
      </c>
      <c r="AD66" s="21">
        <f t="shared" si="123"/>
        <v>1.6639757820383452</v>
      </c>
      <c r="AE66" s="21">
        <f t="shared" si="123"/>
        <v>1.4216621253405994</v>
      </c>
      <c r="AF66" s="21">
        <f t="shared" si="123"/>
        <v>1.3780918727915195</v>
      </c>
      <c r="AG66" s="21">
        <f t="shared" si="123"/>
        <v>1.4490022172949002</v>
      </c>
      <c r="AH66" s="21">
        <f t="shared" si="123"/>
        <v>1.5116033755274261</v>
      </c>
      <c r="AI66" s="21">
        <f t="shared" si="123"/>
        <v>1.7585403726708075</v>
      </c>
      <c r="AJ66" s="31">
        <f t="shared" si="128"/>
        <v>0.13573913021889772</v>
      </c>
      <c r="AK66" s="31">
        <f t="shared" si="124"/>
        <v>6.5893755367439466E-2</v>
      </c>
      <c r="AL66" s="31">
        <f t="shared" si="124"/>
        <v>0.15164689110826934</v>
      </c>
      <c r="AM66" s="31">
        <f t="shared" si="124"/>
        <v>2.2322447191748473E-2</v>
      </c>
      <c r="AN66" s="31">
        <f t="shared" si="124"/>
        <v>-5.3774478028526085E-2</v>
      </c>
      <c r="AO66" s="171">
        <f t="shared" si="125"/>
        <v>1.2477064220183487</v>
      </c>
      <c r="AP66" s="171">
        <f t="shared" si="125"/>
        <v>1.5811965811965811</v>
      </c>
      <c r="AQ66" s="171">
        <f t="shared" si="125"/>
        <v>1.7591240875912408</v>
      </c>
      <c r="AR66" s="168">
        <f t="shared" si="125"/>
        <v>1.5038167938931297</v>
      </c>
      <c r="AS66" s="168">
        <f t="shared" si="125"/>
        <v>1.676056338028169</v>
      </c>
      <c r="AT66" s="168">
        <f t="shared" si="125"/>
        <v>1.5484693877551021</v>
      </c>
      <c r="BA66" s="10">
        <f t="shared" si="126"/>
        <v>1.541871921182266</v>
      </c>
      <c r="BB66" s="10">
        <f t="shared" si="126"/>
        <v>1.5715350223546944</v>
      </c>
      <c r="BC66" s="10" t="str">
        <f t="shared" si="126"/>
        <v/>
      </c>
      <c r="BD66" s="10" t="str">
        <f t="shared" si="126"/>
        <v/>
      </c>
      <c r="BE66" s="10">
        <f t="shared" si="126"/>
        <v>1.557421875</v>
      </c>
      <c r="BF66" s="122">
        <f t="shared" si="127"/>
        <v>0.96119605844376488</v>
      </c>
      <c r="BG66" s="111">
        <f t="shared" si="127"/>
        <v>1.0798415676464457</v>
      </c>
      <c r="BH66" s="111">
        <f t="shared" si="127"/>
        <v>0.95774533657745331</v>
      </c>
      <c r="BI66" s="111">
        <f t="shared" si="127"/>
        <v>1.0165801526717557</v>
      </c>
      <c r="BJ66" s="111">
        <f t="shared" si="127"/>
        <v>1.0606294014084507</v>
      </c>
      <c r="BK66" s="111">
        <f t="shared" si="127"/>
        <v>0.82870795376974316</v>
      </c>
      <c r="BL66" s="111">
        <f t="shared" si="127"/>
        <v>0</v>
      </c>
      <c r="BM66" s="111">
        <f t="shared" si="127"/>
        <v>0</v>
      </c>
      <c r="BN66" s="111">
        <f t="shared" si="127"/>
        <v>0</v>
      </c>
      <c r="BO66" s="111">
        <f t="shared" si="127"/>
        <v>0</v>
      </c>
      <c r="BP66" s="111">
        <f t="shared" si="127"/>
        <v>0</v>
      </c>
      <c r="BQ66" s="111">
        <f t="shared" si="127"/>
        <v>0</v>
      </c>
      <c r="BR66" s="111">
        <f>BA66/(SUM(N54:INDEX(N54:P54,IF($A$2&lt;3,$A$2,3)))/SUM(N30:INDEX(N30:P30,IF($A$2&lt;3,$A$2,3))))</f>
        <v>1.0496782785898815</v>
      </c>
      <c r="BS66" s="111">
        <f>BB66/(SUM(Q54:INDEX(Q54:S54,$B$2))/SUM(Q30:INDEX(Q30:S30,$B$2)))</f>
        <v>0.94175009854783709</v>
      </c>
      <c r="BV66" s="31">
        <f t="shared" si="129"/>
        <v>0.96456453068592052</v>
      </c>
    </row>
    <row r="67" spans="1:74" x14ac:dyDescent="0.25">
      <c r="A67" t="s">
        <v>7</v>
      </c>
      <c r="B67" s="12">
        <f t="shared" si="123"/>
        <v>1.2661290322580645</v>
      </c>
      <c r="C67" s="12">
        <f t="shared" si="123"/>
        <v>1.3017241379310345</v>
      </c>
      <c r="D67" s="12">
        <f t="shared" si="123"/>
        <v>1.375</v>
      </c>
      <c r="E67" s="12">
        <f t="shared" si="123"/>
        <v>1.4454545454545455</v>
      </c>
      <c r="F67" s="12">
        <f t="shared" si="123"/>
        <v>1.275735294117647</v>
      </c>
      <c r="G67" s="12">
        <f t="shared" si="123"/>
        <v>1.3482490272373542</v>
      </c>
      <c r="H67" s="12">
        <f t="shared" si="123"/>
        <v>1.3803418803418803</v>
      </c>
      <c r="I67" s="12">
        <f t="shared" si="123"/>
        <v>1.1812499999999999</v>
      </c>
      <c r="J67" s="12">
        <f t="shared" si="123"/>
        <v>1.4481481481481482</v>
      </c>
      <c r="K67" s="12">
        <f t="shared" si="123"/>
        <v>1.3666666666666667</v>
      </c>
      <c r="L67" s="12">
        <f t="shared" si="123"/>
        <v>1.9097744360902256</v>
      </c>
      <c r="M67" s="12">
        <f t="shared" si="123"/>
        <v>1.6189655172413793</v>
      </c>
      <c r="N67" s="12">
        <f t="shared" si="123"/>
        <v>1.227891156462585</v>
      </c>
      <c r="O67" s="12">
        <f t="shared" si="123"/>
        <v>1.2824858757062148</v>
      </c>
      <c r="P67" s="12">
        <f t="shared" si="123"/>
        <v>1.9066666666666667</v>
      </c>
      <c r="Q67" s="12">
        <f t="shared" si="123"/>
        <v>2.064516129032258</v>
      </c>
      <c r="R67" s="12">
        <f t="shared" si="123"/>
        <v>1.7533333333333334</v>
      </c>
      <c r="S67" s="12">
        <f t="shared" si="123"/>
        <v>1.706</v>
      </c>
      <c r="T67" s="12">
        <f t="shared" si="123"/>
        <v>1.5763546798029557</v>
      </c>
      <c r="U67" s="12">
        <f t="shared" si="123"/>
        <v>1.4788273615635179</v>
      </c>
      <c r="V67" s="12">
        <f t="shared" si="123"/>
        <v>1.772594752186589</v>
      </c>
      <c r="W67" s="12">
        <f t="shared" si="123"/>
        <v>1.4650205761316872</v>
      </c>
      <c r="X67" s="12">
        <f t="shared" si="123"/>
        <v>1.736842105263158</v>
      </c>
      <c r="Y67" s="12">
        <f t="shared" si="123"/>
        <v>2.0738866396761133</v>
      </c>
      <c r="Z67" s="21">
        <f t="shared" si="123"/>
        <v>1.6143162393162394</v>
      </c>
      <c r="AA67" s="21">
        <f t="shared" si="123"/>
        <v>1.4630801687763713</v>
      </c>
      <c r="AB67" s="21">
        <f t="shared" si="123"/>
        <v>1.7694805194805194</v>
      </c>
      <c r="AC67" s="21">
        <f t="shared" si="123"/>
        <v>1.6201641266119577</v>
      </c>
      <c r="AD67" s="21">
        <f t="shared" si="123"/>
        <v>1.8316037735849056</v>
      </c>
      <c r="AE67" s="21">
        <f t="shared" si="123"/>
        <v>1.3373231773667029</v>
      </c>
      <c r="AF67" s="21">
        <f t="shared" si="123"/>
        <v>1.3221153846153846</v>
      </c>
      <c r="AG67" s="21">
        <f t="shared" si="123"/>
        <v>1.3499005964214712</v>
      </c>
      <c r="AH67" s="21">
        <f t="shared" si="123"/>
        <v>1.3599397590361446</v>
      </c>
      <c r="AI67" s="21">
        <f t="shared" si="123"/>
        <v>1.6507832898172323</v>
      </c>
      <c r="AJ67" s="31">
        <f t="shared" si="128"/>
        <v>0.20712499913069493</v>
      </c>
      <c r="AK67" s="31">
        <f t="shared" si="124"/>
        <v>0.10662063674721911</v>
      </c>
      <c r="AL67" s="31">
        <f t="shared" si="124"/>
        <v>0.31082282960044361</v>
      </c>
      <c r="AM67" s="31">
        <f t="shared" si="124"/>
        <v>0.19134992255851602</v>
      </c>
      <c r="AN67" s="31">
        <f t="shared" si="124"/>
        <v>0.10953617284779571</v>
      </c>
      <c r="AO67" s="171">
        <f t="shared" si="125"/>
        <v>1.7331932773109244</v>
      </c>
      <c r="AP67" s="171">
        <f t="shared" si="125"/>
        <v>1.4775413711583925</v>
      </c>
      <c r="AQ67" s="171">
        <f t="shared" si="125"/>
        <v>1.6903914590747331</v>
      </c>
      <c r="AR67" s="168">
        <f t="shared" si="125"/>
        <v>1.4854368932038835</v>
      </c>
      <c r="AS67" s="168">
        <f t="shared" si="125"/>
        <v>1.4978723404255319</v>
      </c>
      <c r="AT67" s="168">
        <f t="shared" si="125"/>
        <v>1.7072072072072073</v>
      </c>
      <c r="BA67" s="10">
        <f t="shared" si="126"/>
        <v>1.6056263269639066</v>
      </c>
      <c r="BB67" s="10">
        <f t="shared" si="126"/>
        <v>1.5641025641025641</v>
      </c>
      <c r="BC67" s="10" t="str">
        <f t="shared" si="126"/>
        <v/>
      </c>
      <c r="BD67" s="10" t="str">
        <f t="shared" si="126"/>
        <v/>
      </c>
      <c r="BE67" s="10">
        <f t="shared" si="126"/>
        <v>1.5884735202492213</v>
      </c>
      <c r="BF67" s="122">
        <f t="shared" si="127"/>
        <v>1.4115202867850742</v>
      </c>
      <c r="BG67" s="111">
        <f t="shared" si="127"/>
        <v>1.1520917299340769</v>
      </c>
      <c r="BH67" s="111">
        <f t="shared" si="127"/>
        <v>0.88656894706716771</v>
      </c>
      <c r="BI67" s="111">
        <f t="shared" si="127"/>
        <v>0.71950849514563109</v>
      </c>
      <c r="BJ67" s="111">
        <f t="shared" si="127"/>
        <v>0.8542998139309117</v>
      </c>
      <c r="BK67" s="111">
        <f t="shared" si="127"/>
        <v>1.0007076243887498</v>
      </c>
      <c r="BL67" s="111">
        <f t="shared" si="127"/>
        <v>0</v>
      </c>
      <c r="BM67" s="111">
        <f t="shared" si="127"/>
        <v>0</v>
      </c>
      <c r="BN67" s="111">
        <f t="shared" si="127"/>
        <v>0</v>
      </c>
      <c r="BO67" s="111">
        <f t="shared" si="127"/>
        <v>0</v>
      </c>
      <c r="BP67" s="111">
        <f t="shared" si="127"/>
        <v>0</v>
      </c>
      <c r="BQ67" s="111">
        <f t="shared" si="127"/>
        <v>0</v>
      </c>
      <c r="BR67" s="111">
        <f>BA67/(SUM(N55:INDEX(N55:P55,IF($A$2&lt;3,$A$2,3)))/SUM(N31:INDEX(N31:P31,IF($A$2&lt;3,$A$2,3))))</f>
        <v>1.0974288089126052</v>
      </c>
      <c r="BS67" s="111">
        <f>BB67/(SUM(Q55:INDEX(Q55:S55,$B$2))/SUM(Q31:INDEX(Q31:S31,$B$2)))</f>
        <v>0.88393319219007294</v>
      </c>
      <c r="BV67" s="31">
        <f t="shared" si="129"/>
        <v>0.98399153868515621</v>
      </c>
    </row>
    <row r="68" spans="1:74" x14ac:dyDescent="0.25">
      <c r="A68" t="s">
        <v>8</v>
      </c>
      <c r="B68" s="12">
        <f t="shared" si="123"/>
        <v>1.1111111111111112</v>
      </c>
      <c r="C68" s="12">
        <f t="shared" si="123"/>
        <v>1.1846153846153846</v>
      </c>
      <c r="D68" s="12">
        <f t="shared" si="123"/>
        <v>1.2903225806451613</v>
      </c>
      <c r="E68" s="12">
        <f t="shared" si="123"/>
        <v>1.471830985915493</v>
      </c>
      <c r="F68" s="12">
        <f t="shared" si="123"/>
        <v>1.2417582417582418</v>
      </c>
      <c r="G68" s="12">
        <f t="shared" si="123"/>
        <v>1.2377622377622377</v>
      </c>
      <c r="H68" s="12">
        <f t="shared" si="123"/>
        <v>1.2727272727272727</v>
      </c>
      <c r="I68" s="12">
        <f t="shared" si="123"/>
        <v>1.2714285714285714</v>
      </c>
      <c r="J68" s="12">
        <f t="shared" si="123"/>
        <v>1.2423076923076923</v>
      </c>
      <c r="K68" s="12">
        <f t="shared" si="123"/>
        <v>1.2239583333333333</v>
      </c>
      <c r="L68" s="12">
        <f t="shared" si="123"/>
        <v>1.9547738693467336</v>
      </c>
      <c r="M68" s="12">
        <f t="shared" si="123"/>
        <v>1.742489270386266</v>
      </c>
      <c r="N68" s="12">
        <f t="shared" si="123"/>
        <v>1.2137096774193548</v>
      </c>
      <c r="O68" s="12">
        <f t="shared" si="123"/>
        <v>1.1900826446280992</v>
      </c>
      <c r="P68" s="12">
        <f t="shared" si="123"/>
        <v>1.546875</v>
      </c>
      <c r="Q68" s="12">
        <f t="shared" si="123"/>
        <v>1.4619565217391304</v>
      </c>
      <c r="R68" s="12">
        <f t="shared" si="123"/>
        <v>1.3863636363636365</v>
      </c>
      <c r="S68" s="12">
        <f t="shared" si="123"/>
        <v>1.5087719298245614</v>
      </c>
      <c r="T68" s="12">
        <f t="shared" si="123"/>
        <v>1.4601769911504425</v>
      </c>
      <c r="U68" s="12">
        <f t="shared" si="123"/>
        <v>1.4580645161290322</v>
      </c>
      <c r="V68" s="12">
        <f t="shared" si="123"/>
        <v>1.7661290322580645</v>
      </c>
      <c r="W68" s="12">
        <f t="shared" si="123"/>
        <v>1.8194444444444444</v>
      </c>
      <c r="X68" s="12">
        <f t="shared" si="123"/>
        <v>2.0032051282051282</v>
      </c>
      <c r="Y68" s="12">
        <f t="shared" si="123"/>
        <v>1.7772585669781931</v>
      </c>
      <c r="Z68" s="21">
        <f t="shared" si="123"/>
        <v>1.411922663802363</v>
      </c>
      <c r="AA68" s="21">
        <f t="shared" si="123"/>
        <v>1.3782435129740518</v>
      </c>
      <c r="AB68" s="21">
        <f t="shared" si="123"/>
        <v>1.4511627906976745</v>
      </c>
      <c r="AC68" s="21">
        <f t="shared" si="123"/>
        <v>1.5848017621145374</v>
      </c>
      <c r="AD68" s="21">
        <f t="shared" si="123"/>
        <v>1.8424657534246576</v>
      </c>
      <c r="AE68" s="21">
        <f t="shared" si="123"/>
        <v>1.2740841248303936</v>
      </c>
      <c r="AF68" s="21">
        <f t="shared" si="123"/>
        <v>1.211111111111111</v>
      </c>
      <c r="AG68" s="21">
        <f t="shared" si="123"/>
        <v>1.310492505353319</v>
      </c>
      <c r="AH68" s="21">
        <f t="shared" si="123"/>
        <v>1.2575187969924813</v>
      </c>
      <c r="AI68" s="21">
        <f t="shared" si="123"/>
        <v>1.6506410256410255</v>
      </c>
      <c r="AJ68" s="31">
        <f t="shared" si="128"/>
        <v>0.10818637190877678</v>
      </c>
      <c r="AK68" s="31">
        <f t="shared" si="124"/>
        <v>0.13799923089600608</v>
      </c>
      <c r="AL68" s="31">
        <f t="shared" si="124"/>
        <v>0.10734154126766993</v>
      </c>
      <c r="AM68" s="31">
        <f t="shared" si="124"/>
        <v>0.2602608930417547</v>
      </c>
      <c r="AN68" s="31">
        <f t="shared" si="124"/>
        <v>0.11621226226891879</v>
      </c>
      <c r="AO68" s="171">
        <f t="shared" si="125"/>
        <v>1.2773972602739727</v>
      </c>
      <c r="AP68" s="171">
        <f t="shared" si="125"/>
        <v>1.5294117647058822</v>
      </c>
      <c r="AQ68" s="171">
        <f t="shared" si="125"/>
        <v>1.7444751381215469</v>
      </c>
      <c r="AR68" s="168">
        <f t="shared" si="125"/>
        <v>1.2472222222222222</v>
      </c>
      <c r="AS68" s="168">
        <f t="shared" si="125"/>
        <v>1.4036697247706422</v>
      </c>
      <c r="AT68" s="168">
        <f t="shared" si="125"/>
        <v>1.4952380952380953</v>
      </c>
      <c r="BA68" s="10">
        <f t="shared" si="126"/>
        <v>1.583224115334207</v>
      </c>
      <c r="BB68" s="10">
        <f t="shared" si="126"/>
        <v>1.3565989847715736</v>
      </c>
      <c r="BC68" s="10" t="str">
        <f t="shared" si="126"/>
        <v/>
      </c>
      <c r="BD68" s="10" t="str">
        <f t="shared" si="126"/>
        <v/>
      </c>
      <c r="BE68" s="10">
        <f t="shared" si="126"/>
        <v>1.5060501296456352</v>
      </c>
      <c r="BF68" s="122">
        <f t="shared" si="127"/>
        <v>1.0524734901925092</v>
      </c>
      <c r="BG68" s="111">
        <f t="shared" si="127"/>
        <v>1.2851307189542482</v>
      </c>
      <c r="BH68" s="111">
        <f t="shared" si="127"/>
        <v>1.1277415034321112</v>
      </c>
      <c r="BI68" s="111">
        <f t="shared" si="127"/>
        <v>0.85311854605534909</v>
      </c>
      <c r="BJ68" s="111">
        <f t="shared" si="127"/>
        <v>1.0124830801624305</v>
      </c>
      <c r="BK68" s="111">
        <f t="shared" si="127"/>
        <v>0.99102990033222593</v>
      </c>
      <c r="BL68" s="111">
        <f t="shared" si="127"/>
        <v>0</v>
      </c>
      <c r="BM68" s="111">
        <f t="shared" si="127"/>
        <v>0</v>
      </c>
      <c r="BN68" s="111">
        <f t="shared" si="127"/>
        <v>0</v>
      </c>
      <c r="BO68" s="111">
        <f t="shared" si="127"/>
        <v>0</v>
      </c>
      <c r="BP68" s="111">
        <f t="shared" si="127"/>
        <v>0</v>
      </c>
      <c r="BQ68" s="111">
        <f t="shared" si="127"/>
        <v>0</v>
      </c>
      <c r="BR68" s="111">
        <f>BA68/(SUM(N56:INDEX(N56:P56,IF($A$2&lt;3,$A$2,3)))/SUM(N32:INDEX(N32:P32,IF($A$2&lt;3,$A$2,3))))</f>
        <v>1.1487259692721763</v>
      </c>
      <c r="BS68" s="111">
        <f>BB68/(SUM(Q56:INDEX(Q56:S56,$B$2))/SUM(Q32:INDEX(Q32:S32,$B$2)))</f>
        <v>0.93483583886502664</v>
      </c>
      <c r="BV68" s="31">
        <f t="shared" si="129"/>
        <v>1.0666661625713856</v>
      </c>
    </row>
    <row r="69" spans="1:74" x14ac:dyDescent="0.25">
      <c r="A69" t="s">
        <v>1</v>
      </c>
      <c r="B69" s="12">
        <f t="shared" si="123"/>
        <v>1</v>
      </c>
      <c r="C69" s="12">
        <f t="shared" si="123"/>
        <v>1.1864406779661016</v>
      </c>
      <c r="D69" s="12">
        <f t="shared" si="123"/>
        <v>1.4428571428571428</v>
      </c>
      <c r="E69" s="12">
        <f t="shared" si="123"/>
        <v>1.375</v>
      </c>
      <c r="F69" s="12">
        <f t="shared" si="123"/>
        <v>1.1901408450704225</v>
      </c>
      <c r="G69" s="12">
        <f t="shared" si="123"/>
        <v>1.1499999999999999</v>
      </c>
      <c r="H69" s="12">
        <f t="shared" si="123"/>
        <v>1.3972602739726028</v>
      </c>
      <c r="I69" s="12">
        <f t="shared" si="123"/>
        <v>1.2063492063492063</v>
      </c>
      <c r="J69" s="12">
        <f t="shared" si="123"/>
        <v>1.4178403755868545</v>
      </c>
      <c r="K69" s="12">
        <f t="shared" si="123"/>
        <v>1.2486486486486486</v>
      </c>
      <c r="L69" s="12">
        <f t="shared" si="123"/>
        <v>2.03125</v>
      </c>
      <c r="M69" s="12">
        <f t="shared" si="123"/>
        <v>1.7857142857142858</v>
      </c>
      <c r="N69" s="12">
        <f t="shared" si="123"/>
        <v>1.1717171717171717</v>
      </c>
      <c r="O69" s="12">
        <f t="shared" si="123"/>
        <v>1.2636363636363637</v>
      </c>
      <c r="P69" s="12">
        <f t="shared" si="123"/>
        <v>1.5767195767195767</v>
      </c>
      <c r="Q69" s="12">
        <f t="shared" si="123"/>
        <v>1.1793478260869565</v>
      </c>
      <c r="R69" s="12">
        <f t="shared" si="123"/>
        <v>1.4301075268817205</v>
      </c>
      <c r="S69" s="12">
        <f t="shared" si="123"/>
        <v>1.6779661016949152</v>
      </c>
      <c r="T69" s="12">
        <f t="shared" si="123"/>
        <v>1.347305389221557</v>
      </c>
      <c r="U69" s="12">
        <f t="shared" si="123"/>
        <v>1.5072992700729928</v>
      </c>
      <c r="V69" s="12">
        <f t="shared" si="123"/>
        <v>1.9202898550724639</v>
      </c>
      <c r="W69" s="12">
        <f t="shared" si="123"/>
        <v>1.7053571428571428</v>
      </c>
      <c r="X69" s="12">
        <f t="shared" si="123"/>
        <v>2.3006993006993008</v>
      </c>
      <c r="Y69" s="12">
        <f t="shared" si="123"/>
        <v>2.344758064516129</v>
      </c>
      <c r="Z69" s="21">
        <f t="shared" si="123"/>
        <v>1.4262948207171315</v>
      </c>
      <c r="AA69" s="21">
        <f t="shared" si="123"/>
        <v>1.3894472361809045</v>
      </c>
      <c r="AB69" s="21">
        <f t="shared" si="123"/>
        <v>1.4504950495049505</v>
      </c>
      <c r="AC69" s="21">
        <f t="shared" si="123"/>
        <v>1.5757918552036199</v>
      </c>
      <c r="AD69" s="21">
        <f t="shared" si="123"/>
        <v>2.1898608349900597</v>
      </c>
      <c r="AE69" s="21">
        <f t="shared" si="123"/>
        <v>1.223993288590604</v>
      </c>
      <c r="AF69" s="21">
        <f t="shared" si="123"/>
        <v>1.21875</v>
      </c>
      <c r="AG69" s="21">
        <f t="shared" si="123"/>
        <v>1.2264851485148516</v>
      </c>
      <c r="AH69" s="21">
        <f t="shared" si="123"/>
        <v>1.3567010309278351</v>
      </c>
      <c r="AI69" s="21">
        <f t="shared" si="123"/>
        <v>1.718608169440242</v>
      </c>
      <c r="AJ69" s="31">
        <f t="shared" si="128"/>
        <v>0.16527993577438038</v>
      </c>
      <c r="AK69" s="31">
        <f t="shared" si="124"/>
        <v>0.14005927071253699</v>
      </c>
      <c r="AL69" s="31">
        <f t="shared" si="124"/>
        <v>0.18264379414732579</v>
      </c>
      <c r="AM69" s="31">
        <f t="shared" si="124"/>
        <v>0.16148791758929426</v>
      </c>
      <c r="AN69" s="31">
        <f t="shared" si="124"/>
        <v>0.27420599641587096</v>
      </c>
      <c r="AO69" s="171">
        <f t="shared" si="125"/>
        <v>1.0273972602739727</v>
      </c>
      <c r="AP69" s="171">
        <f t="shared" si="125"/>
        <v>1.1682242990654206</v>
      </c>
      <c r="AQ69" s="171">
        <f t="shared" si="125"/>
        <v>1.3765060240963856</v>
      </c>
      <c r="AR69" s="168">
        <f t="shared" si="125"/>
        <v>1.7050359712230216</v>
      </c>
      <c r="AS69" s="168">
        <f t="shared" si="125"/>
        <v>7.406779661016949</v>
      </c>
      <c r="AT69" s="168">
        <f t="shared" si="125"/>
        <v>1.8974358974358974</v>
      </c>
      <c r="BA69" s="10">
        <f t="shared" si="126"/>
        <v>1.2384393063583814</v>
      </c>
      <c r="BB69" s="10">
        <f t="shared" si="126"/>
        <v>3.5641711229946522</v>
      </c>
      <c r="BC69" s="10" t="str">
        <f t="shared" si="126"/>
        <v/>
      </c>
      <c r="BD69" s="10" t="str">
        <f t="shared" si="126"/>
        <v/>
      </c>
      <c r="BE69" s="10">
        <f t="shared" si="126"/>
        <v>2.4465277777777779</v>
      </c>
      <c r="BF69" s="122">
        <f t="shared" si="127"/>
        <v>0.87683042040623538</v>
      </c>
      <c r="BG69" s="111">
        <f t="shared" si="127"/>
        <v>0.92449404962011694</v>
      </c>
      <c r="BH69" s="111">
        <f t="shared" si="127"/>
        <v>0.8730189213228754</v>
      </c>
      <c r="BI69" s="111">
        <f t="shared" si="127"/>
        <v>1.445744786659152</v>
      </c>
      <c r="BJ69" s="111">
        <f t="shared" si="127"/>
        <v>5.1791767554479415</v>
      </c>
      <c r="BK69" s="111">
        <f t="shared" si="127"/>
        <v>1.1307951307951307</v>
      </c>
      <c r="BL69" s="111">
        <f t="shared" si="127"/>
        <v>0</v>
      </c>
      <c r="BM69" s="111">
        <f t="shared" si="127"/>
        <v>0</v>
      </c>
      <c r="BN69" s="111">
        <f t="shared" si="127"/>
        <v>0</v>
      </c>
      <c r="BO69" s="111">
        <f t="shared" si="127"/>
        <v>0</v>
      </c>
      <c r="BP69" s="111">
        <f t="shared" si="127"/>
        <v>0</v>
      </c>
      <c r="BQ69" s="111">
        <f t="shared" si="127"/>
        <v>0</v>
      </c>
      <c r="BR69" s="111">
        <f>BA69/(SUM(N57:INDEX(N57:P57,IF($A$2&lt;3,$A$2,3)))/SUM(N33:INDEX(N33:P33,IF($A$2&lt;3,$A$2,3))))</f>
        <v>0.89131798179138477</v>
      </c>
      <c r="BS69" s="111">
        <f>BB69/(SUM(Q57:INDEX(Q57:S57,$B$2))/SUM(Q33:INDEX(Q33:S33,$B$2)))</f>
        <v>2.4572101257505796</v>
      </c>
      <c r="BV69" s="31">
        <f t="shared" si="129"/>
        <v>1.7153029950341403</v>
      </c>
    </row>
    <row r="70" spans="1:74" x14ac:dyDescent="0.25">
      <c r="A70" t="s">
        <v>2</v>
      </c>
      <c r="B70" s="12">
        <f t="shared" si="123"/>
        <v>1.1304347826086956</v>
      </c>
      <c r="C70" s="12">
        <f t="shared" si="123"/>
        <v>1.1764705882352942</v>
      </c>
      <c r="D70" s="12">
        <f t="shared" si="123"/>
        <v>1.3</v>
      </c>
      <c r="E70" s="12">
        <f t="shared" si="123"/>
        <v>1</v>
      </c>
      <c r="F70" s="12">
        <f t="shared" si="123"/>
        <v>1.0487804878048781</v>
      </c>
      <c r="G70" s="12">
        <f t="shared" si="123"/>
        <v>1.2124999999999999</v>
      </c>
      <c r="H70" s="12">
        <f t="shared" si="123"/>
        <v>1.2045454545454546</v>
      </c>
      <c r="I70" s="12">
        <f t="shared" si="123"/>
        <v>1.1634615384615385</v>
      </c>
      <c r="J70" s="12">
        <f t="shared" si="123"/>
        <v>1.2389380530973451</v>
      </c>
      <c r="K70" s="12">
        <f t="shared" si="123"/>
        <v>1.1623376623376624</v>
      </c>
      <c r="L70" s="12">
        <f t="shared" si="123"/>
        <v>2</v>
      </c>
      <c r="M70" s="12">
        <f t="shared" si="123"/>
        <v>2.0107142857142857</v>
      </c>
      <c r="N70" s="12">
        <f t="shared" si="123"/>
        <v>1.5614035087719298</v>
      </c>
      <c r="O70" s="12">
        <f t="shared" si="123"/>
        <v>1.4615384615384615</v>
      </c>
      <c r="P70" s="12">
        <f t="shared" si="123"/>
        <v>1.7358490566037736</v>
      </c>
      <c r="Q70" s="12">
        <f t="shared" si="123"/>
        <v>1.3294117647058823</v>
      </c>
      <c r="R70" s="12">
        <f t="shared" si="123"/>
        <v>1.3119266055045871</v>
      </c>
      <c r="S70" s="12">
        <f t="shared" si="123"/>
        <v>1.5485714285714285</v>
      </c>
      <c r="T70" s="12">
        <f t="shared" si="123"/>
        <v>1.2868852459016393</v>
      </c>
      <c r="U70" s="12">
        <f t="shared" si="123"/>
        <v>1.3576642335766422</v>
      </c>
      <c r="V70" s="12">
        <f t="shared" si="123"/>
        <v>1.8848684210526316</v>
      </c>
      <c r="W70" s="12">
        <f t="shared" si="123"/>
        <v>1.5227272727272727</v>
      </c>
      <c r="X70" s="12">
        <f t="shared" si="123"/>
        <v>1.9645161290322581</v>
      </c>
      <c r="Y70" s="12">
        <f t="shared" si="123"/>
        <v>2.3588235294117648</v>
      </c>
      <c r="Z70" s="21">
        <f t="shared" si="123"/>
        <v>1.5</v>
      </c>
      <c r="AA70" s="21">
        <f t="shared" si="123"/>
        <v>1.6232558139534883</v>
      </c>
      <c r="AB70" s="21">
        <f t="shared" si="123"/>
        <v>1.4281842818428185</v>
      </c>
      <c r="AC70" s="21">
        <f t="shared" si="123"/>
        <v>1.5316301703163018</v>
      </c>
      <c r="AD70" s="21">
        <f t="shared" si="123"/>
        <v>2.022163120567376</v>
      </c>
      <c r="AE70" s="21">
        <f t="shared" si="123"/>
        <v>1.1388888888888888</v>
      </c>
      <c r="AF70" s="21">
        <f t="shared" si="123"/>
        <v>1.2</v>
      </c>
      <c r="AG70" s="21">
        <f t="shared" si="123"/>
        <v>1.1029411764705883</v>
      </c>
      <c r="AH70" s="21">
        <f t="shared" si="123"/>
        <v>1.2129186602870814</v>
      </c>
      <c r="AI70" s="21">
        <f t="shared" si="123"/>
        <v>1.8157894736842106</v>
      </c>
      <c r="AJ70" s="31">
        <f t="shared" si="128"/>
        <v>0.31707317073170738</v>
      </c>
      <c r="AK70" s="31">
        <f t="shared" si="124"/>
        <v>0.3527131782945736</v>
      </c>
      <c r="AL70" s="31">
        <f t="shared" si="124"/>
        <v>0.29488708220415538</v>
      </c>
      <c r="AM70" s="31">
        <f t="shared" si="124"/>
        <v>0.26276412463947563</v>
      </c>
      <c r="AN70" s="31">
        <f t="shared" si="124"/>
        <v>0.1136550519066708</v>
      </c>
      <c r="AO70" s="171">
        <f t="shared" si="125"/>
        <v>1.4</v>
      </c>
      <c r="AP70" s="171">
        <f t="shared" si="125"/>
        <v>1.4565217391304348</v>
      </c>
      <c r="AQ70" s="171">
        <f t="shared" si="125"/>
        <v>1.7</v>
      </c>
      <c r="AR70" s="168">
        <f t="shared" si="125"/>
        <v>1.9312977099236641</v>
      </c>
      <c r="AS70" s="168">
        <f t="shared" si="125"/>
        <v>2.0357142857142856</v>
      </c>
      <c r="AT70" s="168">
        <f t="shared" si="125"/>
        <v>2.0841584158415842</v>
      </c>
      <c r="BA70" s="10">
        <f t="shared" si="126"/>
        <v>1.5323943661971831</v>
      </c>
      <c r="BB70" s="10">
        <f t="shared" si="126"/>
        <v>2.0101744186046511</v>
      </c>
      <c r="BC70" s="10" t="str">
        <f t="shared" si="126"/>
        <v/>
      </c>
      <c r="BD70" s="10" t="str">
        <f t="shared" si="126"/>
        <v/>
      </c>
      <c r="BE70" s="10">
        <f t="shared" si="126"/>
        <v>1.7675250357653791</v>
      </c>
      <c r="BF70" s="122">
        <f t="shared" si="127"/>
        <v>0.89662921348314606</v>
      </c>
      <c r="BG70" s="111">
        <f t="shared" si="127"/>
        <v>0.99656750572082387</v>
      </c>
      <c r="BH70" s="111">
        <f t="shared" si="127"/>
        <v>0.97934782608695647</v>
      </c>
      <c r="BI70" s="111">
        <f t="shared" si="127"/>
        <v>1.4527460649868271</v>
      </c>
      <c r="BJ70" s="111">
        <f t="shared" si="127"/>
        <v>1.5516983016983017</v>
      </c>
      <c r="BK70" s="111">
        <f t="shared" si="127"/>
        <v>1.3458587556172592</v>
      </c>
      <c r="BL70" s="111">
        <f t="shared" si="127"/>
        <v>0</v>
      </c>
      <c r="BM70" s="111">
        <f t="shared" si="127"/>
        <v>0</v>
      </c>
      <c r="BN70" s="111">
        <f t="shared" si="127"/>
        <v>0</v>
      </c>
      <c r="BO70" s="111">
        <f t="shared" si="127"/>
        <v>0</v>
      </c>
      <c r="BP70" s="111">
        <f t="shared" si="127"/>
        <v>0</v>
      </c>
      <c r="BQ70" s="111">
        <f t="shared" si="127"/>
        <v>0</v>
      </c>
      <c r="BR70" s="111">
        <f>BA70/(SUM(N58:INDEX(N58:P58,IF($A$2&lt;3,$A$2,3)))/SUM(N34:INDEX(N34:P34,IF($A$2&lt;3,$A$2,3))))</f>
        <v>0.94402518261431057</v>
      </c>
      <c r="BS70" s="111">
        <f>BB70/(SUM(Q58:INDEX(Q58:S58,$B$2))/SUM(Q34:INDEX(Q34:S34,$B$2)))</f>
        <v>1.4075035302943382</v>
      </c>
      <c r="BV70" s="31">
        <f t="shared" si="129"/>
        <v>1.178350023843586</v>
      </c>
    </row>
    <row r="71" spans="1:74" x14ac:dyDescent="0.25">
      <c r="A71" s="135" t="s">
        <v>136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1"/>
      <c r="AK71" s="31"/>
      <c r="AL71" s="31"/>
      <c r="AM71" s="31"/>
      <c r="AN71" s="31"/>
      <c r="AO71" s="171"/>
      <c r="AP71" s="171">
        <f>IFERROR(AP59/AP35,"")</f>
        <v>1.1989795918367347</v>
      </c>
      <c r="AQ71" s="171">
        <f>IFERROR(AQ59/AQ35,"")</f>
        <v>1.361842105263158</v>
      </c>
      <c r="AR71" s="168">
        <f>IFERROR(AR59/AR35,"")</f>
        <v>1.4366666666666668</v>
      </c>
      <c r="AS71" s="168">
        <f>IFERROR(AS59/AS35,"")</f>
        <v>1.2835820895522387</v>
      </c>
      <c r="AT71" s="168">
        <f>IFERROR(AT59/AT35,"")</f>
        <v>1.0877192982456141</v>
      </c>
      <c r="BA71" s="10"/>
      <c r="BB71" s="10"/>
      <c r="BC71" s="10"/>
      <c r="BD71" s="10"/>
      <c r="BE71" s="10"/>
      <c r="BF71" s="122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V71" s="31"/>
    </row>
    <row r="72" spans="1:74" s="17" customFormat="1" x14ac:dyDescent="0.25">
      <c r="A72" s="1" t="s">
        <v>3</v>
      </c>
      <c r="B72" s="13">
        <f t="shared" ref="B72:AI72" si="130">IFERROR(B60/B36,"")</f>
        <v>1.2836624775583483</v>
      </c>
      <c r="C72" s="13">
        <f t="shared" si="130"/>
        <v>1.2881720430107526</v>
      </c>
      <c r="D72" s="13">
        <f t="shared" si="130"/>
        <v>1.5591900311526479</v>
      </c>
      <c r="E72" s="13">
        <f t="shared" si="130"/>
        <v>1.5456989247311828</v>
      </c>
      <c r="F72" s="13">
        <f t="shared" si="130"/>
        <v>1.3200908059023837</v>
      </c>
      <c r="G72" s="13">
        <f t="shared" si="130"/>
        <v>1.3867735470941884</v>
      </c>
      <c r="H72" s="13">
        <f t="shared" si="130"/>
        <v>1.4842829076620825</v>
      </c>
      <c r="I72" s="13">
        <f t="shared" si="130"/>
        <v>1.2932692307692308</v>
      </c>
      <c r="J72" s="13">
        <f t="shared" si="130"/>
        <v>1.5065982404692082</v>
      </c>
      <c r="K72" s="13">
        <f t="shared" si="130"/>
        <v>1.3938053097345133</v>
      </c>
      <c r="L72" s="13">
        <f t="shared" si="130"/>
        <v>1.9355311355311355</v>
      </c>
      <c r="M72" s="13">
        <f t="shared" si="130"/>
        <v>1.9368622448979591</v>
      </c>
      <c r="N72" s="5">
        <f t="shared" si="130"/>
        <v>1.2866141732283465</v>
      </c>
      <c r="O72" s="5">
        <f t="shared" si="130"/>
        <v>1.3177419354838709</v>
      </c>
      <c r="P72" s="5">
        <f t="shared" si="130"/>
        <v>1.7508960573476702</v>
      </c>
      <c r="Q72" s="5">
        <f t="shared" si="130"/>
        <v>1.5372829417773237</v>
      </c>
      <c r="R72" s="5">
        <f t="shared" si="130"/>
        <v>1.4972426470588236</v>
      </c>
      <c r="S72" s="5">
        <f t="shared" si="130"/>
        <v>1.6927747419550698</v>
      </c>
      <c r="T72" s="5">
        <f t="shared" si="130"/>
        <v>1.4343511450381679</v>
      </c>
      <c r="U72" s="5">
        <f t="shared" si="130"/>
        <v>1.4732394366197183</v>
      </c>
      <c r="V72" s="5">
        <f t="shared" si="130"/>
        <v>1.814878892733564</v>
      </c>
      <c r="W72" s="5">
        <f t="shared" si="130"/>
        <v>1.5675306957708048</v>
      </c>
      <c r="X72" s="5">
        <f t="shared" si="130"/>
        <v>1.8960363872644574</v>
      </c>
      <c r="Y72" s="5">
        <f t="shared" si="130"/>
        <v>2.0249999999999999</v>
      </c>
      <c r="Z72" s="23">
        <f t="shared" si="130"/>
        <v>1.5628594905505342</v>
      </c>
      <c r="AA72" s="23">
        <f t="shared" si="130"/>
        <v>1.513285533530156</v>
      </c>
      <c r="AB72" s="23">
        <f t="shared" si="130"/>
        <v>1.5945072697899838</v>
      </c>
      <c r="AC72" s="23">
        <f t="shared" si="130"/>
        <v>1.5945340501792116</v>
      </c>
      <c r="AD72" s="23">
        <f t="shared" si="130"/>
        <v>1.8676923076923078</v>
      </c>
      <c r="AE72" s="23">
        <f t="shared" si="130"/>
        <v>1.4023792862141358</v>
      </c>
      <c r="AF72" s="23">
        <f t="shared" si="130"/>
        <v>1.3912259615384615</v>
      </c>
      <c r="AG72" s="23">
        <f t="shared" si="130"/>
        <v>1.409454822722074</v>
      </c>
      <c r="AH72" s="23">
        <f t="shared" si="130"/>
        <v>1.4443061605476042</v>
      </c>
      <c r="AI72" s="23">
        <f t="shared" si="130"/>
        <v>1.7853802608909672</v>
      </c>
      <c r="AJ72" s="32">
        <f t="shared" si="128"/>
        <v>0.11443423752331006</v>
      </c>
      <c r="AK72" s="32">
        <f t="shared" si="124"/>
        <v>8.7735260386254676E-2</v>
      </c>
      <c r="AL72" s="32">
        <f t="shared" si="124"/>
        <v>0.1312936350173457</v>
      </c>
      <c r="AM72" s="31">
        <f t="shared" si="124"/>
        <v>0.10401388136061751</v>
      </c>
      <c r="AN72" s="31">
        <f t="shared" si="124"/>
        <v>4.6103370023965695E-2</v>
      </c>
      <c r="AO72" s="11">
        <f t="shared" ref="AO72:AT72" si="131">IFERROR(AO60/AO36,"")</f>
        <v>1.5690499510284035</v>
      </c>
      <c r="AP72" s="11">
        <f t="shared" si="131"/>
        <v>1.6109570041608876</v>
      </c>
      <c r="AQ72" s="11">
        <f t="shared" si="131"/>
        <v>1.839686684073107</v>
      </c>
      <c r="AR72" s="11">
        <f t="shared" si="131"/>
        <v>1.8621509209744505</v>
      </c>
      <c r="AS72" s="11">
        <f t="shared" si="131"/>
        <v>2.2644853442399455</v>
      </c>
      <c r="AT72" s="11">
        <f t="shared" si="131"/>
        <v>1.8342161016949152</v>
      </c>
      <c r="BA72" s="11">
        <f t="shared" ref="BA72:BE72" si="132">IFERROR(BA60/BA36,"")</f>
        <v>1.7012334399269073</v>
      </c>
      <c r="BB72" s="11">
        <f t="shared" si="132"/>
        <v>1.9688368400158793</v>
      </c>
      <c r="BC72" s="11" t="str">
        <f t="shared" si="132"/>
        <v/>
      </c>
      <c r="BD72" s="11" t="str">
        <f t="shared" si="132"/>
        <v/>
      </c>
      <c r="BE72" s="11">
        <f t="shared" si="132"/>
        <v>1.8444137638062872</v>
      </c>
      <c r="BF72" s="123">
        <f t="shared" si="127"/>
        <v>1.2195186277882941</v>
      </c>
      <c r="BG72" s="118">
        <f t="shared" si="127"/>
        <v>1.2225132712114448</v>
      </c>
      <c r="BH72" s="118">
        <f t="shared" si="127"/>
        <v>1.0507115350182126</v>
      </c>
      <c r="BI72" s="118">
        <f t="shared" si="127"/>
        <v>1.2113260808199249</v>
      </c>
      <c r="BJ72" s="118">
        <f t="shared" si="127"/>
        <v>1.512437111438343</v>
      </c>
      <c r="BK72" s="118">
        <f t="shared" si="127"/>
        <v>1.0835559252121683</v>
      </c>
      <c r="BL72" s="118">
        <f t="shared" si="127"/>
        <v>0</v>
      </c>
      <c r="BM72" s="118">
        <f t="shared" si="127"/>
        <v>0</v>
      </c>
      <c r="BN72" s="118">
        <f t="shared" si="127"/>
        <v>0</v>
      </c>
      <c r="BO72" s="118">
        <f t="shared" si="127"/>
        <v>0</v>
      </c>
      <c r="BP72" s="118">
        <f t="shared" si="127"/>
        <v>0</v>
      </c>
      <c r="BQ72" s="118">
        <f t="shared" si="127"/>
        <v>0</v>
      </c>
      <c r="BR72" s="118">
        <f>BA72/(SUM(N60:INDEX(N60:P60,IF($A$2&lt;3,$A$2,3)))/SUM(N36:INDEX(N36:P36,IF($A$2&lt;3,$A$2,3))))</f>
        <v>1.1241985747120116</v>
      </c>
      <c r="BS72" s="111">
        <f>BB72/(SUM(Q60:INDEX(Q60:S60,$B$2))/SUM(Q36:INDEX(Q36:S36,$B$2)))</f>
        <v>1.2347619087840216</v>
      </c>
      <c r="BV72" s="32">
        <f t="shared" si="129"/>
        <v>1.1801532863050743</v>
      </c>
    </row>
    <row r="73" spans="1:74" x14ac:dyDescent="0.25">
      <c r="W73" s="8"/>
      <c r="BF73" s="124"/>
    </row>
    <row r="74" spans="1:74" x14ac:dyDescent="0.25">
      <c r="BF74" s="124"/>
    </row>
    <row r="75" spans="1:74" s="17" customFormat="1" x14ac:dyDescent="0.25">
      <c r="A75" s="2" t="s">
        <v>14</v>
      </c>
      <c r="B75" s="3">
        <f t="shared" ref="B75:Y75" si="133">B39</f>
        <v>42005</v>
      </c>
      <c r="C75" s="3">
        <f t="shared" si="133"/>
        <v>42036</v>
      </c>
      <c r="D75" s="3">
        <f t="shared" si="133"/>
        <v>42064</v>
      </c>
      <c r="E75" s="3">
        <f t="shared" si="133"/>
        <v>42095</v>
      </c>
      <c r="F75" s="3">
        <f t="shared" si="133"/>
        <v>42125</v>
      </c>
      <c r="G75" s="3">
        <f t="shared" si="133"/>
        <v>42156</v>
      </c>
      <c r="H75" s="3">
        <f t="shared" si="133"/>
        <v>42186</v>
      </c>
      <c r="I75" s="3">
        <f t="shared" si="133"/>
        <v>42217</v>
      </c>
      <c r="J75" s="3">
        <f t="shared" si="133"/>
        <v>42248</v>
      </c>
      <c r="K75" s="3">
        <f t="shared" si="133"/>
        <v>42278</v>
      </c>
      <c r="L75" s="3">
        <f t="shared" si="133"/>
        <v>42309</v>
      </c>
      <c r="M75" s="3">
        <f t="shared" si="133"/>
        <v>42339</v>
      </c>
      <c r="N75" s="3">
        <f t="shared" si="133"/>
        <v>42370</v>
      </c>
      <c r="O75" s="3">
        <f t="shared" si="133"/>
        <v>42401</v>
      </c>
      <c r="P75" s="3">
        <f t="shared" si="133"/>
        <v>42430</v>
      </c>
      <c r="Q75" s="3">
        <f t="shared" si="133"/>
        <v>42461</v>
      </c>
      <c r="R75" s="3">
        <f t="shared" si="133"/>
        <v>42491</v>
      </c>
      <c r="S75" s="3">
        <f t="shared" si="133"/>
        <v>42522</v>
      </c>
      <c r="T75" s="3">
        <f t="shared" si="133"/>
        <v>42552</v>
      </c>
      <c r="U75" s="3">
        <f t="shared" si="133"/>
        <v>42583</v>
      </c>
      <c r="V75" s="3">
        <f t="shared" si="133"/>
        <v>42614</v>
      </c>
      <c r="W75" s="3">
        <f t="shared" si="133"/>
        <v>42644</v>
      </c>
      <c r="X75" s="3">
        <f t="shared" si="133"/>
        <v>42675</v>
      </c>
      <c r="Y75" s="3">
        <f t="shared" si="133"/>
        <v>42705</v>
      </c>
      <c r="Z75" s="29" t="s">
        <v>18</v>
      </c>
      <c r="AA75" s="29" t="s">
        <v>19</v>
      </c>
      <c r="AB75" s="29" t="s">
        <v>20</v>
      </c>
      <c r="AC75" s="29" t="s">
        <v>21</v>
      </c>
      <c r="AD75" s="29" t="s">
        <v>22</v>
      </c>
      <c r="AE75" s="26" t="str">
        <f t="shared" ref="AE75:AI75" si="134">AE51</f>
        <v>YTD 6/15</v>
      </c>
      <c r="AF75" s="26" t="str">
        <f t="shared" si="134"/>
        <v>Q1 '15</v>
      </c>
      <c r="AG75" s="26" t="str">
        <f t="shared" si="134"/>
        <v>Q2 '15</v>
      </c>
      <c r="AH75" s="26" t="str">
        <f t="shared" si="134"/>
        <v>Q3 '15</v>
      </c>
      <c r="AI75" s="26" t="str">
        <f t="shared" si="134"/>
        <v>Q4 '15</v>
      </c>
      <c r="AJ75" s="30" t="s">
        <v>27</v>
      </c>
      <c r="AK75" s="30" t="s">
        <v>29</v>
      </c>
      <c r="AL75" s="30" t="s">
        <v>30</v>
      </c>
      <c r="AM75" s="30" t="s">
        <v>31</v>
      </c>
      <c r="AN75" s="30" t="s">
        <v>32</v>
      </c>
      <c r="AO75" s="108">
        <v>42736</v>
      </c>
      <c r="AP75" s="108">
        <v>42767</v>
      </c>
      <c r="AQ75" s="108">
        <v>42795</v>
      </c>
      <c r="AR75" s="108">
        <v>42826</v>
      </c>
      <c r="AS75" s="108">
        <v>42856</v>
      </c>
      <c r="AT75" s="108">
        <v>42887</v>
      </c>
      <c r="AU75" s="108">
        <v>42917</v>
      </c>
      <c r="AV75" s="108">
        <v>42948</v>
      </c>
      <c r="AW75" s="108">
        <v>42979</v>
      </c>
      <c r="AX75" s="108">
        <v>43009</v>
      </c>
      <c r="AY75" s="108">
        <v>43040</v>
      </c>
      <c r="AZ75" s="108">
        <v>43070</v>
      </c>
      <c r="BA75" s="29" t="s">
        <v>123</v>
      </c>
      <c r="BB75" s="29" t="s">
        <v>124</v>
      </c>
      <c r="BC75" s="29" t="s">
        <v>125</v>
      </c>
      <c r="BD75" s="29" t="s">
        <v>126</v>
      </c>
      <c r="BE75" s="29" t="str">
        <f>"YTD " &amp; A74 &amp;"/17"</f>
        <v>YTD /17</v>
      </c>
      <c r="BF75" s="121">
        <v>42736</v>
      </c>
      <c r="BG75" s="108">
        <v>42767</v>
      </c>
      <c r="BH75" s="108">
        <v>42795</v>
      </c>
      <c r="BI75" s="108">
        <v>42826</v>
      </c>
      <c r="BJ75" s="108">
        <v>42856</v>
      </c>
      <c r="BK75" s="108">
        <v>42887</v>
      </c>
      <c r="BL75" s="108">
        <v>42917</v>
      </c>
      <c r="BM75" s="108">
        <v>42948</v>
      </c>
      <c r="BN75" s="108">
        <v>42979</v>
      </c>
      <c r="BO75" s="108">
        <v>43009</v>
      </c>
      <c r="BP75" s="108">
        <v>43040</v>
      </c>
      <c r="BQ75" s="108">
        <v>43070</v>
      </c>
      <c r="BR75" s="29" t="s">
        <v>127</v>
      </c>
      <c r="BS75" s="29" t="s">
        <v>128</v>
      </c>
      <c r="BT75" s="29" t="s">
        <v>96</v>
      </c>
      <c r="BU75" s="29" t="s">
        <v>129</v>
      </c>
      <c r="BV75" s="112" t="s">
        <v>130</v>
      </c>
    </row>
    <row r="76" spans="1:74" x14ac:dyDescent="0.25">
      <c r="A76" t="s">
        <v>159</v>
      </c>
      <c r="B76" s="4">
        <f t="shared" ref="B76:AI82" si="135">IFERROR(B4/B52,"")</f>
        <v>25.032451219512197</v>
      </c>
      <c r="C76" s="4">
        <f t="shared" si="135"/>
        <v>19.755242424242425</v>
      </c>
      <c r="D76" s="4">
        <f t="shared" si="135"/>
        <v>33.425615384615384</v>
      </c>
      <c r="E76" s="4">
        <f t="shared" si="135"/>
        <v>33.375156804733727</v>
      </c>
      <c r="F76" s="4">
        <f t="shared" si="135"/>
        <v>27.285160337552746</v>
      </c>
      <c r="G76" s="4">
        <f t="shared" si="135"/>
        <v>32.193661016949157</v>
      </c>
      <c r="H76" s="4">
        <f t="shared" si="135"/>
        <v>43.875194767441855</v>
      </c>
      <c r="I76" s="4">
        <f t="shared" si="135"/>
        <v>25.721978609625669</v>
      </c>
      <c r="J76" s="4">
        <f t="shared" si="135"/>
        <v>35.026007751937982</v>
      </c>
      <c r="K76" s="4">
        <f t="shared" si="135"/>
        <v>27.151162393162334</v>
      </c>
      <c r="L76" s="4">
        <f t="shared" si="135"/>
        <v>27.188452247191012</v>
      </c>
      <c r="M76" s="4">
        <f t="shared" si="135"/>
        <v>31.669962393162354</v>
      </c>
      <c r="N76" s="4">
        <f t="shared" si="135"/>
        <v>35.149828124999999</v>
      </c>
      <c r="O76" s="4">
        <f t="shared" si="135"/>
        <v>31.867835820895074</v>
      </c>
      <c r="P76" s="4">
        <f t="shared" si="135"/>
        <v>26.925121951219452</v>
      </c>
      <c r="Q76" s="4">
        <f t="shared" si="135"/>
        <v>37.592350282485882</v>
      </c>
      <c r="R76" s="4">
        <f t="shared" si="135"/>
        <v>31.795125000000002</v>
      </c>
      <c r="S76" s="4">
        <f t="shared" si="135"/>
        <v>27.800063432835824</v>
      </c>
      <c r="T76" s="4">
        <f t="shared" si="135"/>
        <v>31.257836363636365</v>
      </c>
      <c r="U76" s="4">
        <f t="shared" si="135"/>
        <v>25.938352657004828</v>
      </c>
      <c r="V76" s="4">
        <f t="shared" si="135"/>
        <v>25.281529010238909</v>
      </c>
      <c r="W76" s="4">
        <f t="shared" si="135"/>
        <v>27.026854700854699</v>
      </c>
      <c r="X76" s="4">
        <f t="shared" si="135"/>
        <v>28.059678700361012</v>
      </c>
      <c r="Y76" s="4">
        <f t="shared" si="135"/>
        <v>32.110261574074073</v>
      </c>
      <c r="Z76" s="4">
        <f t="shared" si="135"/>
        <v>31.672092618384344</v>
      </c>
      <c r="AA76" s="4">
        <f t="shared" si="135"/>
        <v>29.832047457626981</v>
      </c>
      <c r="AB76" s="4">
        <f t="shared" si="135"/>
        <v>32.95533924349882</v>
      </c>
      <c r="AC76" s="4">
        <f t="shared" si="135"/>
        <v>27.296459722222224</v>
      </c>
      <c r="AD76" s="4">
        <f t="shared" si="135"/>
        <v>29.659011664899253</v>
      </c>
      <c r="AE76" s="4">
        <f t="shared" si="135"/>
        <v>30.03134100135318</v>
      </c>
      <c r="AF76" s="4">
        <f t="shared" si="135"/>
        <v>28.193759868421054</v>
      </c>
      <c r="AG76" s="4">
        <f t="shared" si="135"/>
        <v>31.315535632183909</v>
      </c>
      <c r="AH76" s="4">
        <f t="shared" si="135"/>
        <v>36.446777777777768</v>
      </c>
      <c r="AI76" s="4">
        <f t="shared" si="135"/>
        <v>29.207488390092845</v>
      </c>
      <c r="AJ76" s="31">
        <f>Z76/AE76-1</f>
        <v>5.4634643752912382E-2</v>
      </c>
      <c r="AK76" s="31">
        <f t="shared" ref="AK76:AN84" si="136">AA76/AF76-1</f>
        <v>5.8108162829354271E-2</v>
      </c>
      <c r="AL76" s="31">
        <f t="shared" si="136"/>
        <v>5.236390111844802E-2</v>
      </c>
      <c r="AM76" s="31">
        <f t="shared" si="136"/>
        <v>-0.25105972635898288</v>
      </c>
      <c r="AN76" s="31">
        <f t="shared" si="136"/>
        <v>1.5459161321093484E-2</v>
      </c>
      <c r="AO76" s="172">
        <f t="shared" ref="AO76:AT84" si="137">IFERROR(AO4/AO52,"")</f>
        <v>22.4601875</v>
      </c>
      <c r="AP76" s="172">
        <f t="shared" si="137"/>
        <v>32.71586585365857</v>
      </c>
      <c r="AQ76" s="172">
        <f t="shared" si="137"/>
        <v>26.061524547803621</v>
      </c>
      <c r="AR76" s="169">
        <f t="shared" si="137"/>
        <v>20.095620998719589</v>
      </c>
      <c r="AS76" s="169">
        <f t="shared" si="137"/>
        <v>21.665062362435805</v>
      </c>
      <c r="AT76" s="169">
        <f t="shared" si="137"/>
        <v>21.616416978776531</v>
      </c>
      <c r="BA76" s="4">
        <f t="shared" ref="BA76:BE82" si="138">IFERROR(BA4/BA52,"")</f>
        <v>27.289917037861926</v>
      </c>
      <c r="BB76" s="4">
        <f t="shared" si="138"/>
        <v>21.106326485531255</v>
      </c>
      <c r="BC76" s="4" t="str">
        <f t="shared" si="138"/>
        <v/>
      </c>
      <c r="BD76" s="4" t="str">
        <f t="shared" si="138"/>
        <v/>
      </c>
      <c r="BE76" s="4">
        <f t="shared" si="138"/>
        <v>22.862728293531553</v>
      </c>
      <c r="BF76" s="122">
        <f t="shared" ref="BF76:BQ84" si="139">AO76/N76</f>
        <v>0.63898427668342972</v>
      </c>
      <c r="BG76" s="111">
        <f t="shared" si="139"/>
        <v>1.0266108447881315</v>
      </c>
      <c r="BH76" s="111">
        <f t="shared" si="139"/>
        <v>0.9679259613018496</v>
      </c>
      <c r="BI76" s="111">
        <f t="shared" si="139"/>
        <v>0.53456676285765659</v>
      </c>
      <c r="BJ76" s="111">
        <f t="shared" si="139"/>
        <v>0.68139572850982044</v>
      </c>
      <c r="BK76" s="111">
        <f t="shared" si="139"/>
        <v>0.77756718185198359</v>
      </c>
      <c r="BL76" s="111">
        <f t="shared" si="139"/>
        <v>0</v>
      </c>
      <c r="BM76" s="111">
        <f t="shared" si="139"/>
        <v>0</v>
      </c>
      <c r="BN76" s="111">
        <f t="shared" si="139"/>
        <v>0</v>
      </c>
      <c r="BO76" s="111">
        <f t="shared" si="139"/>
        <v>0</v>
      </c>
      <c r="BP76" s="111">
        <f t="shared" si="139"/>
        <v>0</v>
      </c>
      <c r="BQ76" s="111">
        <f t="shared" si="139"/>
        <v>0</v>
      </c>
      <c r="BR76" s="111">
        <f>IFERROR(BA76/(SUM(N4:INDEX(N4:P4,IF($A$2&lt;3,$A$2,3)))/SUM(N52:INDEX(N52:P52,IF($A$2&lt;3,$A$2,3)))),0)</f>
        <v>0.91478525155285229</v>
      </c>
      <c r="BS76" s="111">
        <f>IFERROR(BB76/(SUM(Q4:INDEX(Q4:S4,IF($A$2&lt;7,$A$2-3,3)))/SUM(Q52:INDEX(Q52:S52,IF($A$2&lt;7,$A$2-3,3)))),0)</f>
        <v>0.64045241135531483</v>
      </c>
      <c r="BT76" s="111"/>
      <c r="BU76" s="111"/>
      <c r="BV76" s="111">
        <f>IFERROR(BE76/Z76,0)</f>
        <v>0.72185720624789673</v>
      </c>
    </row>
    <row r="77" spans="1:74" x14ac:dyDescent="0.25">
      <c r="A77" t="s">
        <v>5</v>
      </c>
      <c r="B77" s="4">
        <f t="shared" si="135"/>
        <v>14.38318181818182</v>
      </c>
      <c r="C77" s="4">
        <f t="shared" si="135"/>
        <v>13.360600000000002</v>
      </c>
      <c r="D77" s="4">
        <f t="shared" si="135"/>
        <v>14.565520100502512</v>
      </c>
      <c r="E77" s="4">
        <f t="shared" si="135"/>
        <v>20.581070833333335</v>
      </c>
      <c r="F77" s="4">
        <f t="shared" si="135"/>
        <v>16.455992366412215</v>
      </c>
      <c r="G77" s="4">
        <f t="shared" si="135"/>
        <v>14.468648351648351</v>
      </c>
      <c r="H77" s="4">
        <f t="shared" si="135"/>
        <v>13.00454</v>
      </c>
      <c r="I77" s="4">
        <f t="shared" si="135"/>
        <v>13.077528634361235</v>
      </c>
      <c r="J77" s="4">
        <f t="shared" si="135"/>
        <v>15.813219211822659</v>
      </c>
      <c r="K77" s="4">
        <f t="shared" si="135"/>
        <v>14.314713754646842</v>
      </c>
      <c r="L77" s="4">
        <f t="shared" si="135"/>
        <v>14.269789223454881</v>
      </c>
      <c r="M77" s="4">
        <f t="shared" si="135"/>
        <v>17.062187022900762</v>
      </c>
      <c r="N77" s="4">
        <f t="shared" si="135"/>
        <v>16.685963414634145</v>
      </c>
      <c r="O77" s="4">
        <f t="shared" si="135"/>
        <v>13.424341463414635</v>
      </c>
      <c r="P77" s="4">
        <f t="shared" si="135"/>
        <v>17.039792910447765</v>
      </c>
      <c r="Q77" s="4">
        <f t="shared" si="135"/>
        <v>21.221091168091196</v>
      </c>
      <c r="R77" s="4">
        <f t="shared" si="135"/>
        <v>15.061581280788179</v>
      </c>
      <c r="S77" s="4">
        <f t="shared" si="135"/>
        <v>13.264700523560283</v>
      </c>
      <c r="T77" s="4">
        <f t="shared" si="135"/>
        <v>13.084938369781332</v>
      </c>
      <c r="U77" s="4">
        <f t="shared" si="135"/>
        <v>13.785278065630431</v>
      </c>
      <c r="V77" s="4">
        <f t="shared" si="135"/>
        <v>14.281856843209281</v>
      </c>
      <c r="W77" s="4">
        <f t="shared" si="135"/>
        <v>13.349836606441508</v>
      </c>
      <c r="X77" s="4">
        <f t="shared" si="135"/>
        <v>15.22481029810305</v>
      </c>
      <c r="Y77" s="4">
        <f t="shared" si="135"/>
        <v>14.360200000000079</v>
      </c>
      <c r="Z77" s="4">
        <f t="shared" si="135"/>
        <v>15.68564179104481</v>
      </c>
      <c r="AA77" s="4">
        <f t="shared" si="135"/>
        <v>16.574820000000003</v>
      </c>
      <c r="AB77" s="4">
        <f t="shared" si="135"/>
        <v>15.322075934579486</v>
      </c>
      <c r="AC77" s="4">
        <f t="shared" si="135"/>
        <v>13.844829525915047</v>
      </c>
      <c r="AD77" s="4">
        <f t="shared" si="135"/>
        <v>14.358412194687176</v>
      </c>
      <c r="AE77" s="4">
        <f t="shared" si="135"/>
        <v>16.010631808278866</v>
      </c>
      <c r="AF77" s="4">
        <f t="shared" si="135"/>
        <v>14.26757876712329</v>
      </c>
      <c r="AG77" s="4">
        <f t="shared" si="135"/>
        <v>17.086681465821002</v>
      </c>
      <c r="AH77" s="4">
        <f t="shared" si="135"/>
        <v>14.181439471007121</v>
      </c>
      <c r="AI77" s="4">
        <f t="shared" si="135"/>
        <v>15.305815308988784</v>
      </c>
      <c r="AJ77" s="31">
        <f t="shared" ref="AJ77:AJ84" si="140">Z77/AE77-1</f>
        <v>-2.0298388041501747E-2</v>
      </c>
      <c r="AK77" s="31">
        <f t="shared" si="136"/>
        <v>0.16171217769571933</v>
      </c>
      <c r="AL77" s="31">
        <f t="shared" si="136"/>
        <v>-0.10327374187733929</v>
      </c>
      <c r="AM77" s="31">
        <f t="shared" si="136"/>
        <v>-2.3735950485156754E-2</v>
      </c>
      <c r="AN77" s="31">
        <f t="shared" si="136"/>
        <v>-6.1898245547574171E-2</v>
      </c>
      <c r="AO77" s="172">
        <f t="shared" si="137"/>
        <v>14.10920350877193</v>
      </c>
      <c r="AP77" s="172">
        <f t="shared" si="137"/>
        <v>13.761591549295796</v>
      </c>
      <c r="AQ77" s="172">
        <f t="shared" si="137"/>
        <v>14.575081135902636</v>
      </c>
      <c r="AR77" s="169">
        <f t="shared" si="137"/>
        <v>14.734702627939141</v>
      </c>
      <c r="AS77" s="169">
        <f t="shared" si="137"/>
        <v>14.356526237989653</v>
      </c>
      <c r="AT77" s="169">
        <f t="shared" si="137"/>
        <v>13.787705035971223</v>
      </c>
      <c r="BA77" s="4">
        <f t="shared" si="138"/>
        <v>14.29262875662935</v>
      </c>
      <c r="BB77" s="4">
        <f t="shared" si="138"/>
        <v>14.171102348091054</v>
      </c>
      <c r="BC77" s="4" t="str">
        <f t="shared" si="138"/>
        <v/>
      </c>
      <c r="BD77" s="4" t="str">
        <f t="shared" si="138"/>
        <v/>
      </c>
      <c r="BE77" s="4">
        <f t="shared" si="138"/>
        <v>14.21706920762287</v>
      </c>
      <c r="BF77" s="122">
        <f t="shared" si="139"/>
        <v>0.84557320174858408</v>
      </c>
      <c r="BG77" s="111">
        <f t="shared" si="139"/>
        <v>1.0251222815510368</v>
      </c>
      <c r="BH77" s="111">
        <f t="shared" si="139"/>
        <v>0.85535553234136319</v>
      </c>
      <c r="BI77" s="111">
        <f t="shared" si="139"/>
        <v>0.69434236492489021</v>
      </c>
      <c r="BJ77" s="111">
        <f t="shared" si="139"/>
        <v>0.95318851124231829</v>
      </c>
      <c r="BK77" s="111">
        <f t="shared" si="139"/>
        <v>1.0394282940260882</v>
      </c>
      <c r="BL77" s="111">
        <f t="shared" si="139"/>
        <v>0</v>
      </c>
      <c r="BM77" s="111">
        <f t="shared" si="139"/>
        <v>0</v>
      </c>
      <c r="BN77" s="111">
        <f t="shared" si="139"/>
        <v>0</v>
      </c>
      <c r="BO77" s="111">
        <f t="shared" si="139"/>
        <v>0</v>
      </c>
      <c r="BP77" s="111">
        <f t="shared" si="139"/>
        <v>0</v>
      </c>
      <c r="BQ77" s="111">
        <f t="shared" si="139"/>
        <v>0</v>
      </c>
      <c r="BR77" s="111">
        <f>IFERROR(BA77/(SUM(N5:INDEX(N5:P5,IF($A$2&lt;3,$A$2,3)))/SUM(N53:INDEX(N53:P53,IF($A$2&lt;3,$A$2,3)))),0)</f>
        <v>0.86230974192355314</v>
      </c>
      <c r="BS77" s="111">
        <f>IFERROR(BB77/(SUM(Q5:INDEX(Q5:S5,IF($A$2&lt;7,$A$2-3,3)))/SUM(Q53:INDEX(Q53:S53,IF($A$2&lt;7,$A$2-3,3)))),0)</f>
        <v>0.92488135475879818</v>
      </c>
      <c r="BT77" s="111"/>
      <c r="BU77" s="111"/>
      <c r="BV77" s="111">
        <f t="shared" ref="BV77:BV84" si="141">IFERROR(BE77/Z77,0)</f>
        <v>0.9063747213543808</v>
      </c>
    </row>
    <row r="78" spans="1:74" x14ac:dyDescent="0.25">
      <c r="A78" t="s">
        <v>6</v>
      </c>
      <c r="B78" s="4">
        <f t="shared" si="135"/>
        <v>12.821111888111886</v>
      </c>
      <c r="C78" s="4">
        <f t="shared" si="135"/>
        <v>14.199015384615377</v>
      </c>
      <c r="D78" s="4">
        <f t="shared" si="135"/>
        <v>18.394213675213674</v>
      </c>
      <c r="E78" s="4">
        <f t="shared" si="135"/>
        <v>16.393338383838383</v>
      </c>
      <c r="F78" s="4">
        <f t="shared" si="135"/>
        <v>14.638915433403806</v>
      </c>
      <c r="G78" s="4">
        <f t="shared" si="135"/>
        <v>16.364360730593607</v>
      </c>
      <c r="H78" s="4">
        <f t="shared" si="135"/>
        <v>14.968020746887968</v>
      </c>
      <c r="I78" s="4">
        <f t="shared" si="135"/>
        <v>14.499375000000002</v>
      </c>
      <c r="J78" s="4">
        <f t="shared" si="135"/>
        <v>15.49359265442404</v>
      </c>
      <c r="K78" s="4">
        <f t="shared" si="135"/>
        <v>16.29332638888889</v>
      </c>
      <c r="L78" s="4">
        <f t="shared" si="135"/>
        <v>13.280004329004329</v>
      </c>
      <c r="M78" s="4">
        <f t="shared" si="135"/>
        <v>14.402994295028542</v>
      </c>
      <c r="N78" s="4">
        <f t="shared" si="135"/>
        <v>14.015318518518503</v>
      </c>
      <c r="O78" s="4">
        <f t="shared" si="135"/>
        <v>12.947682926829268</v>
      </c>
      <c r="P78" s="4">
        <f t="shared" si="135"/>
        <v>17.606922222222224</v>
      </c>
      <c r="Q78" s="4">
        <f t="shared" si="135"/>
        <v>15.754151999999999</v>
      </c>
      <c r="R78" s="4">
        <f t="shared" si="135"/>
        <v>14.32756640625</v>
      </c>
      <c r="S78" s="4">
        <f t="shared" si="135"/>
        <v>14.885038062283739</v>
      </c>
      <c r="T78" s="4">
        <f t="shared" si="135"/>
        <v>13.415937343358395</v>
      </c>
      <c r="U78" s="4">
        <f t="shared" si="135"/>
        <v>11.805724035608309</v>
      </c>
      <c r="V78" s="4">
        <f t="shared" si="135"/>
        <v>14.304618962432953</v>
      </c>
      <c r="W78" s="4">
        <f t="shared" si="135"/>
        <v>17.98480137772675</v>
      </c>
      <c r="X78" s="4">
        <f t="shared" si="135"/>
        <v>15.971150608044923</v>
      </c>
      <c r="Y78" s="4">
        <f t="shared" si="135"/>
        <v>14.917952871870428</v>
      </c>
      <c r="Z78" s="4">
        <f t="shared" si="135"/>
        <v>14.919743281187325</v>
      </c>
      <c r="AA78" s="4">
        <f t="shared" si="135"/>
        <v>14.783065146579798</v>
      </c>
      <c r="AB78" s="4">
        <f t="shared" si="135"/>
        <v>14.964405534858969</v>
      </c>
      <c r="AC78" s="4">
        <f t="shared" si="135"/>
        <v>13.380517374517389</v>
      </c>
      <c r="AD78" s="4">
        <f t="shared" si="135"/>
        <v>16.069285021225006</v>
      </c>
      <c r="AE78" s="4">
        <f t="shared" si="135"/>
        <v>15.451071873502634</v>
      </c>
      <c r="AF78" s="4">
        <f t="shared" si="135"/>
        <v>14.952343589743586</v>
      </c>
      <c r="AG78" s="4">
        <f t="shared" si="135"/>
        <v>15.748706197398624</v>
      </c>
      <c r="AH78" s="4">
        <f t="shared" si="135"/>
        <v>15.072594556873693</v>
      </c>
      <c r="AI78" s="4">
        <f t="shared" si="135"/>
        <v>14.654654304635768</v>
      </c>
      <c r="AJ78" s="31">
        <f t="shared" si="140"/>
        <v>-3.4387814429010399E-2</v>
      </c>
      <c r="AK78" s="31">
        <f t="shared" si="136"/>
        <v>-1.1321198054858983E-2</v>
      </c>
      <c r="AL78" s="31">
        <f t="shared" si="136"/>
        <v>-4.9800958422172248E-2</v>
      </c>
      <c r="AM78" s="31">
        <f t="shared" si="136"/>
        <v>-0.112261838927038</v>
      </c>
      <c r="AN78" s="31">
        <f t="shared" si="136"/>
        <v>9.6531155712198613E-2</v>
      </c>
      <c r="AO78" s="172">
        <f t="shared" si="137"/>
        <v>13.037231617647059</v>
      </c>
      <c r="AP78" s="172">
        <f t="shared" si="137"/>
        <v>14.310935135135136</v>
      </c>
      <c r="AQ78" s="172">
        <f t="shared" si="137"/>
        <v>14.639875518672198</v>
      </c>
      <c r="AR78" s="169">
        <f t="shared" si="137"/>
        <v>13.724873096446702</v>
      </c>
      <c r="AS78" s="169">
        <f t="shared" si="137"/>
        <v>16.369635854341738</v>
      </c>
      <c r="AT78" s="169">
        <f t="shared" si="137"/>
        <v>14.090345963756178</v>
      </c>
      <c r="BA78" s="4">
        <f t="shared" si="138"/>
        <v>14.110830670926518</v>
      </c>
      <c r="BB78" s="4">
        <f t="shared" si="138"/>
        <v>14.725443338074918</v>
      </c>
      <c r="BC78" s="4" t="str">
        <f t="shared" si="138"/>
        <v/>
      </c>
      <c r="BD78" s="4" t="str">
        <f t="shared" si="138"/>
        <v/>
      </c>
      <c r="BE78" s="4">
        <f t="shared" si="138"/>
        <v>14.435941810885375</v>
      </c>
      <c r="BF78" s="122">
        <f t="shared" si="139"/>
        <v>0.93021300945967844</v>
      </c>
      <c r="BG78" s="111">
        <f t="shared" si="139"/>
        <v>1.1052892796348166</v>
      </c>
      <c r="BH78" s="111">
        <f t="shared" si="139"/>
        <v>0.83148407960789272</v>
      </c>
      <c r="BI78" s="111">
        <f t="shared" si="139"/>
        <v>0.87119085155752607</v>
      </c>
      <c r="BJ78" s="111">
        <f t="shared" si="139"/>
        <v>1.1425273064657333</v>
      </c>
      <c r="BK78" s="111">
        <f t="shared" si="139"/>
        <v>0.9466113492486673</v>
      </c>
      <c r="BL78" s="111">
        <f t="shared" si="139"/>
        <v>0</v>
      </c>
      <c r="BM78" s="111">
        <f t="shared" si="139"/>
        <v>0</v>
      </c>
      <c r="BN78" s="111">
        <f t="shared" si="139"/>
        <v>0</v>
      </c>
      <c r="BO78" s="111">
        <f t="shared" si="139"/>
        <v>0</v>
      </c>
      <c r="BP78" s="111">
        <f t="shared" si="139"/>
        <v>0</v>
      </c>
      <c r="BQ78" s="111">
        <f t="shared" si="139"/>
        <v>0</v>
      </c>
      <c r="BR78" s="111">
        <f>IFERROR(BA78/(SUM(N6:INDEX(N6:P6,IF($A$2&lt;3,$A$2,3)))/SUM(N54:INDEX(N54:P54,IF($A$2&lt;3,$A$2,3)))),0)</f>
        <v>0.9545267189863661</v>
      </c>
      <c r="BS78" s="111">
        <f>IFERROR(BB78/(SUM(Q6:INDEX(Q6:S6,IF($A$2&lt;7,$A$2-3,3)))/SUM(Q54:INDEX(Q54:S54,IF($A$2&lt;7,$A$2-3,3)))),0)</f>
        <v>0.98403129371043851</v>
      </c>
      <c r="BT78" s="111"/>
      <c r="BU78" s="111"/>
      <c r="BV78" s="111">
        <f t="shared" si="141"/>
        <v>0.9675730700465881</v>
      </c>
    </row>
    <row r="79" spans="1:74" x14ac:dyDescent="0.25">
      <c r="A79" t="s">
        <v>7</v>
      </c>
      <c r="B79" s="4">
        <f t="shared" si="135"/>
        <v>13.623292993630573</v>
      </c>
      <c r="C79" s="4">
        <f t="shared" si="135"/>
        <v>13.41305298013245</v>
      </c>
      <c r="D79" s="4">
        <f t="shared" si="135"/>
        <v>16.542400826446279</v>
      </c>
      <c r="E79" s="4">
        <f t="shared" si="135"/>
        <v>14.258792452830189</v>
      </c>
      <c r="F79" s="4">
        <f t="shared" si="135"/>
        <v>14.454697406340056</v>
      </c>
      <c r="G79" s="4">
        <f t="shared" si="135"/>
        <v>16.507064935064907</v>
      </c>
      <c r="H79" s="4">
        <f t="shared" si="135"/>
        <v>14.52706811145511</v>
      </c>
      <c r="I79" s="4">
        <f t="shared" si="135"/>
        <v>13.658375661375661</v>
      </c>
      <c r="J79" s="4">
        <f t="shared" si="135"/>
        <v>14.382189258312019</v>
      </c>
      <c r="K79" s="4">
        <f t="shared" si="135"/>
        <v>16.290571428571429</v>
      </c>
      <c r="L79" s="4">
        <f t="shared" si="135"/>
        <v>14.782255905511812</v>
      </c>
      <c r="M79" s="4">
        <f t="shared" si="135"/>
        <v>15.924003194888178</v>
      </c>
      <c r="N79" s="4">
        <f t="shared" si="135"/>
        <v>12.943695290858725</v>
      </c>
      <c r="O79" s="4">
        <f t="shared" si="135"/>
        <v>15.047127753303966</v>
      </c>
      <c r="P79" s="4">
        <f t="shared" si="135"/>
        <v>17.881479020979022</v>
      </c>
      <c r="Q79" s="4">
        <f t="shared" si="135"/>
        <v>16.666140624999993</v>
      </c>
      <c r="R79" s="4">
        <f t="shared" si="135"/>
        <v>17.071319391634979</v>
      </c>
      <c r="S79" s="4">
        <f t="shared" si="135"/>
        <v>15.519449003517</v>
      </c>
      <c r="T79" s="4">
        <f t="shared" si="135"/>
        <v>17.0267625</v>
      </c>
      <c r="U79" s="4">
        <f t="shared" si="135"/>
        <v>13.299110132158612</v>
      </c>
      <c r="V79" s="4">
        <f t="shared" si="135"/>
        <v>13.886956414473685</v>
      </c>
      <c r="W79" s="4">
        <f t="shared" si="135"/>
        <v>14.546522471910112</v>
      </c>
      <c r="X79" s="4">
        <f t="shared" si="135"/>
        <v>19.605523172905563</v>
      </c>
      <c r="Y79" s="4">
        <f t="shared" si="135"/>
        <v>22.160822840410084</v>
      </c>
      <c r="Z79" s="4">
        <f t="shared" si="135"/>
        <v>15.955133024487093</v>
      </c>
      <c r="AA79" s="4">
        <f t="shared" si="135"/>
        <v>15.668547945205479</v>
      </c>
      <c r="AB79" s="4">
        <f t="shared" si="135"/>
        <v>16.198248318042811</v>
      </c>
      <c r="AC79" s="4">
        <f t="shared" si="135"/>
        <v>14.420860709117228</v>
      </c>
      <c r="AD79" s="4">
        <f t="shared" si="135"/>
        <v>20.026280453257868</v>
      </c>
      <c r="AE79" s="4">
        <f t="shared" si="135"/>
        <v>15.184886086248973</v>
      </c>
      <c r="AF79" s="4">
        <f t="shared" si="135"/>
        <v>14.849979999999999</v>
      </c>
      <c r="AG79" s="4">
        <f t="shared" si="135"/>
        <v>15.456164948453594</v>
      </c>
      <c r="AH79" s="4">
        <f t="shared" si="135"/>
        <v>14.282516057585827</v>
      </c>
      <c r="AI79" s="4">
        <f t="shared" si="135"/>
        <v>15.54851680506129</v>
      </c>
      <c r="AJ79" s="31">
        <f t="shared" si="140"/>
        <v>5.0724577969382123E-2</v>
      </c>
      <c r="AK79" s="31">
        <f t="shared" si="136"/>
        <v>5.5122494791607801E-2</v>
      </c>
      <c r="AL79" s="31">
        <f t="shared" si="136"/>
        <v>4.8012127980263442E-2</v>
      </c>
      <c r="AM79" s="31">
        <f t="shared" si="136"/>
        <v>9.6862941356836707E-3</v>
      </c>
      <c r="AN79" s="31">
        <f t="shared" si="136"/>
        <v>0.2879865458767743</v>
      </c>
      <c r="AO79" s="172">
        <f t="shared" si="137"/>
        <v>14.96110787878788</v>
      </c>
      <c r="AP79" s="172">
        <f t="shared" si="137"/>
        <v>15.934097600000014</v>
      </c>
      <c r="AQ79" s="172">
        <f t="shared" si="137"/>
        <v>13.984021052631579</v>
      </c>
      <c r="AR79" s="169">
        <f t="shared" si="137"/>
        <v>14.176143790849672</v>
      </c>
      <c r="AS79" s="169">
        <f t="shared" si="137"/>
        <v>14.057727272727272</v>
      </c>
      <c r="AT79" s="169">
        <f t="shared" si="137"/>
        <v>16.143562005277044</v>
      </c>
      <c r="BA79" s="4">
        <f t="shared" si="138"/>
        <v>15.056316033057856</v>
      </c>
      <c r="BB79" s="4">
        <f t="shared" si="138"/>
        <v>14.854995178399228</v>
      </c>
      <c r="BC79" s="4" t="str">
        <f t="shared" si="138"/>
        <v/>
      </c>
      <c r="BD79" s="4" t="str">
        <f t="shared" si="138"/>
        <v/>
      </c>
      <c r="BE79" s="4">
        <f t="shared" si="138"/>
        <v>14.974429495979606</v>
      </c>
      <c r="BF79" s="122">
        <f t="shared" si="139"/>
        <v>1.1558606365953252</v>
      </c>
      <c r="BG79" s="111">
        <f t="shared" si="139"/>
        <v>1.0589461232228383</v>
      </c>
      <c r="BH79" s="111">
        <f t="shared" si="139"/>
        <v>0.78203939597083427</v>
      </c>
      <c r="BI79" s="111">
        <f t="shared" si="139"/>
        <v>0.85059547437064043</v>
      </c>
      <c r="BJ79" s="111">
        <f t="shared" si="139"/>
        <v>0.82347046237185506</v>
      </c>
      <c r="BK79" s="111">
        <f t="shared" si="139"/>
        <v>1.0402148943315326</v>
      </c>
      <c r="BL79" s="111">
        <f t="shared" si="139"/>
        <v>0</v>
      </c>
      <c r="BM79" s="111">
        <f t="shared" si="139"/>
        <v>0</v>
      </c>
      <c r="BN79" s="111">
        <f t="shared" si="139"/>
        <v>0</v>
      </c>
      <c r="BO79" s="111">
        <f t="shared" si="139"/>
        <v>0</v>
      </c>
      <c r="BP79" s="111">
        <f t="shared" si="139"/>
        <v>0</v>
      </c>
      <c r="BQ79" s="111">
        <f t="shared" si="139"/>
        <v>0</v>
      </c>
      <c r="BR79" s="111">
        <f>IFERROR(BA79/(SUM(N7:INDEX(N7:P7,IF($A$2&lt;3,$A$2,3)))/SUM(N55:INDEX(N55:P55,IF($A$2&lt;3,$A$2,3)))),0)</f>
        <v>0.96092605937138142</v>
      </c>
      <c r="BS79" s="111">
        <f>IFERROR(BB79/(SUM(Q7:INDEX(Q7:S7,IF($A$2&lt;7,$A$2-3,3)))/SUM(Q55:INDEX(Q55:S55,IF($A$2&lt;7,$A$2-3,3)))),0)</f>
        <v>0.91707417288155979</v>
      </c>
      <c r="BT79" s="111"/>
      <c r="BU79" s="111"/>
      <c r="BV79" s="111">
        <f t="shared" si="141"/>
        <v>0.93853366643810776</v>
      </c>
    </row>
    <row r="80" spans="1:74" x14ac:dyDescent="0.25">
      <c r="A80" t="s">
        <v>8</v>
      </c>
      <c r="B80" s="4">
        <f t="shared" si="135"/>
        <v>9.9205000000000005</v>
      </c>
      <c r="C80" s="4">
        <f t="shared" si="135"/>
        <v>14.821272727272728</v>
      </c>
      <c r="D80" s="4">
        <f t="shared" si="135"/>
        <v>16.569893749999999</v>
      </c>
      <c r="E80" s="4">
        <f t="shared" si="135"/>
        <v>18.924866028708134</v>
      </c>
      <c r="F80" s="4">
        <f t="shared" si="135"/>
        <v>13.80003982300885</v>
      </c>
      <c r="G80" s="4">
        <f t="shared" si="135"/>
        <v>16.231237288135592</v>
      </c>
      <c r="H80" s="4">
        <f t="shared" si="135"/>
        <v>21.444955357142856</v>
      </c>
      <c r="I80" s="4">
        <f t="shared" si="135"/>
        <v>16.448185393258427</v>
      </c>
      <c r="J80" s="4">
        <f t="shared" si="135"/>
        <v>14.69251083591328</v>
      </c>
      <c r="K80" s="4">
        <f t="shared" si="135"/>
        <v>16.266487234042554</v>
      </c>
      <c r="L80" s="4">
        <f t="shared" si="135"/>
        <v>15.04112853470437</v>
      </c>
      <c r="M80" s="4">
        <f t="shared" si="135"/>
        <v>20.783073891625616</v>
      </c>
      <c r="N80" s="4">
        <f t="shared" si="135"/>
        <v>13.189109634551496</v>
      </c>
      <c r="O80" s="4">
        <f t="shared" si="135"/>
        <v>12.130409722222222</v>
      </c>
      <c r="P80" s="4">
        <f t="shared" si="135"/>
        <v>14.262681818181818</v>
      </c>
      <c r="Q80" s="4">
        <f t="shared" si="135"/>
        <v>20.813052044609663</v>
      </c>
      <c r="R80" s="4">
        <f t="shared" si="135"/>
        <v>16.29884699453552</v>
      </c>
      <c r="S80" s="4">
        <f t="shared" si="135"/>
        <v>15.619860465116279</v>
      </c>
      <c r="T80" s="4">
        <f t="shared" si="135"/>
        <v>15.944375757575758</v>
      </c>
      <c r="U80" s="4">
        <f t="shared" si="135"/>
        <v>17.497730088495576</v>
      </c>
      <c r="V80" s="4">
        <f t="shared" si="135"/>
        <v>18.37955707762557</v>
      </c>
      <c r="W80" s="4">
        <f t="shared" si="135"/>
        <v>21.015051908396948</v>
      </c>
      <c r="X80" s="4">
        <f t="shared" si="135"/>
        <v>14.7541008</v>
      </c>
      <c r="Y80" s="4">
        <f t="shared" si="135"/>
        <v>16.40985188431204</v>
      </c>
      <c r="Z80" s="4">
        <f t="shared" si="135"/>
        <v>15.707704830734118</v>
      </c>
      <c r="AA80" s="4">
        <f t="shared" si="135"/>
        <v>13.584014482259233</v>
      </c>
      <c r="AB80" s="4">
        <f t="shared" si="135"/>
        <v>18.057717948717947</v>
      </c>
      <c r="AC80" s="4">
        <f t="shared" si="135"/>
        <v>17.544118832522585</v>
      </c>
      <c r="AD80" s="4">
        <f t="shared" si="135"/>
        <v>17.228340768277587</v>
      </c>
      <c r="AE80" s="4">
        <f t="shared" si="135"/>
        <v>15.582855165069223</v>
      </c>
      <c r="AF80" s="4">
        <f t="shared" si="135"/>
        <v>14.328030581039755</v>
      </c>
      <c r="AG80" s="4">
        <f t="shared" si="135"/>
        <v>16.253325163398692</v>
      </c>
      <c r="AH80" s="4">
        <f t="shared" si="135"/>
        <v>16.855322122570985</v>
      </c>
      <c r="AI80" s="4">
        <f t="shared" si="135"/>
        <v>17.584030582524274</v>
      </c>
      <c r="AJ80" s="31">
        <f t="shared" si="140"/>
        <v>8.0119890958596507E-3</v>
      </c>
      <c r="AK80" s="31">
        <f t="shared" si="136"/>
        <v>-5.1927310914947067E-2</v>
      </c>
      <c r="AL80" s="31">
        <f t="shared" si="136"/>
        <v>0.11101683915009697</v>
      </c>
      <c r="AM80" s="31">
        <f t="shared" si="136"/>
        <v>4.0865235617729923E-2</v>
      </c>
      <c r="AN80" s="31">
        <f t="shared" si="136"/>
        <v>-2.0228002480852547E-2</v>
      </c>
      <c r="AO80" s="172">
        <f t="shared" si="137"/>
        <v>15.878233243967829</v>
      </c>
      <c r="AP80" s="172">
        <f t="shared" si="137"/>
        <v>17.531092307692308</v>
      </c>
      <c r="AQ80" s="172">
        <f t="shared" si="137"/>
        <v>16.372525732383213</v>
      </c>
      <c r="AR80" s="169">
        <f t="shared" si="137"/>
        <v>14.472962138084632</v>
      </c>
      <c r="AS80" s="169">
        <f t="shared" si="137"/>
        <v>17.503464052287583</v>
      </c>
      <c r="AT80" s="169">
        <f t="shared" si="137"/>
        <v>15.781464968152866</v>
      </c>
      <c r="BA80" s="4">
        <f t="shared" si="138"/>
        <v>16.670253725165562</v>
      </c>
      <c r="BB80" s="4">
        <f t="shared" si="138"/>
        <v>15.724789522918615</v>
      </c>
      <c r="BC80" s="4" t="str">
        <f t="shared" si="138"/>
        <v/>
      </c>
      <c r="BD80" s="4" t="str">
        <f t="shared" si="138"/>
        <v/>
      </c>
      <c r="BE80" s="4">
        <f t="shared" si="138"/>
        <v>16.380239024390242</v>
      </c>
      <c r="BF80" s="122">
        <f t="shared" si="139"/>
        <v>1.203889700209303</v>
      </c>
      <c r="BG80" s="111">
        <f t="shared" si="139"/>
        <v>1.4452184805906714</v>
      </c>
      <c r="BH80" s="111">
        <f t="shared" si="139"/>
        <v>1.147927573586603</v>
      </c>
      <c r="BI80" s="111">
        <f t="shared" si="139"/>
        <v>0.69537913550900676</v>
      </c>
      <c r="BJ80" s="111">
        <f t="shared" si="139"/>
        <v>1.0739081149823624</v>
      </c>
      <c r="BK80" s="111">
        <f t="shared" si="139"/>
        <v>1.0103460913365709</v>
      </c>
      <c r="BL80" s="111">
        <f t="shared" si="139"/>
        <v>0</v>
      </c>
      <c r="BM80" s="111">
        <f t="shared" si="139"/>
        <v>0</v>
      </c>
      <c r="BN80" s="111">
        <f t="shared" si="139"/>
        <v>0</v>
      </c>
      <c r="BO80" s="111">
        <f t="shared" si="139"/>
        <v>0</v>
      </c>
      <c r="BP80" s="111">
        <f t="shared" si="139"/>
        <v>0</v>
      </c>
      <c r="BQ80" s="111">
        <f t="shared" si="139"/>
        <v>0</v>
      </c>
      <c r="BR80" s="111">
        <f>IFERROR(BA80/(SUM(N8:INDEX(N8:P8,IF($A$2&lt;3,$A$2,3)))/SUM(N56:INDEX(N56:P56,IF($A$2&lt;3,$A$2,3)))),0)</f>
        <v>1.2271964040480792</v>
      </c>
      <c r="BS80" s="111">
        <f>IFERROR(BB80/(SUM(Q8:INDEX(Q8:S8,IF($A$2&lt;7,$A$2-3,3)))/SUM(Q56:INDEX(Q56:S56,IF($A$2&lt;7,$A$2-3,3)))),0)</f>
        <v>0.87080712898359536</v>
      </c>
      <c r="BT80" s="111"/>
      <c r="BU80" s="111"/>
      <c r="BV80" s="111">
        <f t="shared" si="141"/>
        <v>1.0428155609558072</v>
      </c>
    </row>
    <row r="81" spans="1:74" x14ac:dyDescent="0.25">
      <c r="A81" t="s">
        <v>1</v>
      </c>
      <c r="B81" s="4">
        <f t="shared" si="135"/>
        <v>14.515539682539684</v>
      </c>
      <c r="C81" s="4">
        <f t="shared" si="135"/>
        <v>17.330071428571429</v>
      </c>
      <c r="D81" s="4">
        <f t="shared" si="135"/>
        <v>14.175559405940595</v>
      </c>
      <c r="E81" s="4">
        <f t="shared" si="135"/>
        <v>21.785724025974027</v>
      </c>
      <c r="F81" s="4">
        <f t="shared" si="135"/>
        <v>15.040053254437872</v>
      </c>
      <c r="G81" s="4">
        <f t="shared" si="135"/>
        <v>30.79588115942029</v>
      </c>
      <c r="H81" s="4">
        <f t="shared" si="135"/>
        <v>20.45842156862745</v>
      </c>
      <c r="I81" s="4">
        <f t="shared" si="135"/>
        <v>14.96850657894737</v>
      </c>
      <c r="J81" s="4">
        <f t="shared" si="135"/>
        <v>18.397269867549671</v>
      </c>
      <c r="K81" s="4">
        <f t="shared" si="135"/>
        <v>20.364541125541123</v>
      </c>
      <c r="L81" s="4">
        <f t="shared" si="135"/>
        <v>17.526171428571452</v>
      </c>
      <c r="M81" s="4">
        <f t="shared" si="135"/>
        <v>19.476502222222244</v>
      </c>
      <c r="N81" s="4">
        <f t="shared" si="135"/>
        <v>13.938275862068966</v>
      </c>
      <c r="O81" s="4">
        <f t="shared" si="135"/>
        <v>14.878309352517986</v>
      </c>
      <c r="P81" s="4">
        <f t="shared" si="135"/>
        <v>16.780355704697989</v>
      </c>
      <c r="Q81" s="4">
        <f t="shared" si="135"/>
        <v>15.887009216589862</v>
      </c>
      <c r="R81" s="4">
        <f t="shared" si="135"/>
        <v>17.507304511278193</v>
      </c>
      <c r="S81" s="4">
        <f t="shared" si="135"/>
        <v>14.745431818181819</v>
      </c>
      <c r="T81" s="4">
        <f t="shared" si="135"/>
        <v>18.476511111111112</v>
      </c>
      <c r="U81" s="4">
        <f t="shared" si="135"/>
        <v>17.759150121065378</v>
      </c>
      <c r="V81" s="4">
        <f t="shared" si="135"/>
        <v>17.430626415094341</v>
      </c>
      <c r="W81" s="4">
        <f t="shared" si="135"/>
        <v>18.974675392670157</v>
      </c>
      <c r="X81" s="4">
        <f t="shared" si="135"/>
        <v>21.009267477203643</v>
      </c>
      <c r="Y81" s="4">
        <f t="shared" si="135"/>
        <v>23.733288048151369</v>
      </c>
      <c r="Z81" s="4">
        <f t="shared" si="135"/>
        <v>15.802434357541902</v>
      </c>
      <c r="AA81" s="4">
        <f t="shared" si="135"/>
        <v>15.706095840867995</v>
      </c>
      <c r="AB81" s="4">
        <f t="shared" si="135"/>
        <v>15.863043230944255</v>
      </c>
      <c r="AC81" s="4">
        <f t="shared" si="135"/>
        <v>17.865894472361809</v>
      </c>
      <c r="AD81" s="4">
        <f t="shared" si="135"/>
        <v>22.094524738992302</v>
      </c>
      <c r="AE81" s="4">
        <f t="shared" si="135"/>
        <v>20.244517477724468</v>
      </c>
      <c r="AF81" s="4">
        <f t="shared" si="135"/>
        <v>15.210749999999999</v>
      </c>
      <c r="AG81" s="4">
        <f t="shared" si="135"/>
        <v>22.621715438950556</v>
      </c>
      <c r="AH81" s="4">
        <f t="shared" si="135"/>
        <v>18.24423480243161</v>
      </c>
      <c r="AI81" s="4">
        <f t="shared" si="135"/>
        <v>18.875918133802834</v>
      </c>
      <c r="AJ81" s="31">
        <f t="shared" si="140"/>
        <v>-0.21942153598228742</v>
      </c>
      <c r="AK81" s="31">
        <f t="shared" si="136"/>
        <v>3.2565510633466133E-2</v>
      </c>
      <c r="AL81" s="31">
        <f t="shared" si="136"/>
        <v>-0.29876921696084435</v>
      </c>
      <c r="AM81" s="31">
        <f t="shared" si="136"/>
        <v>-2.0737528000866035E-2</v>
      </c>
      <c r="AN81" s="31">
        <f t="shared" si="136"/>
        <v>0.17051390996582128</v>
      </c>
      <c r="AO81" s="172">
        <f t="shared" si="137"/>
        <v>13.23024</v>
      </c>
      <c r="AP81" s="172">
        <f t="shared" si="137"/>
        <v>13.600952000000001</v>
      </c>
      <c r="AQ81" s="172">
        <f t="shared" si="137"/>
        <v>15.020087527352299</v>
      </c>
      <c r="AR81" s="169">
        <f t="shared" si="137"/>
        <v>18.393375527426159</v>
      </c>
      <c r="AS81" s="169">
        <f t="shared" si="137"/>
        <v>10.625011441647597</v>
      </c>
      <c r="AT81" s="169">
        <f t="shared" si="137"/>
        <v>16.27927927927928</v>
      </c>
      <c r="BA81" s="4">
        <f t="shared" si="138"/>
        <v>14.292828471411903</v>
      </c>
      <c r="BB81" s="4">
        <f t="shared" si="138"/>
        <v>12.947854463615903</v>
      </c>
      <c r="BC81" s="4" t="str">
        <f t="shared" si="138"/>
        <v/>
      </c>
      <c r="BD81" s="4" t="str">
        <f t="shared" si="138"/>
        <v/>
      </c>
      <c r="BE81" s="4">
        <f t="shared" si="138"/>
        <v>13.275030939540166</v>
      </c>
      <c r="BF81" s="122">
        <f t="shared" si="139"/>
        <v>0.9492020484401672</v>
      </c>
      <c r="BG81" s="111">
        <f t="shared" si="139"/>
        <v>0.91414633731205441</v>
      </c>
      <c r="BH81" s="111">
        <f t="shared" si="139"/>
        <v>0.89509947176787985</v>
      </c>
      <c r="BI81" s="111">
        <f t="shared" si="139"/>
        <v>1.1577619976590086</v>
      </c>
      <c r="BJ81" s="111">
        <f t="shared" si="139"/>
        <v>0.6068901945929468</v>
      </c>
      <c r="BK81" s="111">
        <f t="shared" si="139"/>
        <v>1.1040218747074029</v>
      </c>
      <c r="BL81" s="111">
        <f t="shared" si="139"/>
        <v>0</v>
      </c>
      <c r="BM81" s="111">
        <f t="shared" si="139"/>
        <v>0</v>
      </c>
      <c r="BN81" s="111">
        <f t="shared" si="139"/>
        <v>0</v>
      </c>
      <c r="BO81" s="111">
        <f t="shared" si="139"/>
        <v>0</v>
      </c>
      <c r="BP81" s="111">
        <f t="shared" si="139"/>
        <v>0</v>
      </c>
      <c r="BQ81" s="111">
        <f t="shared" si="139"/>
        <v>0</v>
      </c>
      <c r="BR81" s="111">
        <f>IFERROR(BA81/(SUM(N9:INDEX(N9:P9,IF($A$2&lt;3,$A$2,3)))/SUM(N57:INDEX(N57:P57,IF($A$2&lt;3,$A$2,3)))),0)</f>
        <v>0.91001790745611622</v>
      </c>
      <c r="BS81" s="111">
        <f>IFERROR(BB81/(SUM(Q9:INDEX(Q9:S9,IF($A$2&lt;7,$A$2-3,3)))/SUM(Q57:INDEX(Q57:S57,IF($A$2&lt;7,$A$2-3,3)))),0)</f>
        <v>0.81622764781718216</v>
      </c>
      <c r="BT81" s="111"/>
      <c r="BU81" s="111"/>
      <c r="BV81" s="111">
        <f t="shared" si="141"/>
        <v>0.84006240046202107</v>
      </c>
    </row>
    <row r="82" spans="1:74" x14ac:dyDescent="0.25">
      <c r="A82" t="s">
        <v>2</v>
      </c>
      <c r="B82" s="4">
        <f t="shared" si="135"/>
        <v>14.244923076923076</v>
      </c>
      <c r="C82" s="4">
        <f t="shared" si="135"/>
        <v>19.196199999999997</v>
      </c>
      <c r="D82" s="4">
        <f t="shared" si="135"/>
        <v>25.099384615384615</v>
      </c>
      <c r="E82" s="4">
        <f t="shared" si="135"/>
        <v>20.727619047619051</v>
      </c>
      <c r="F82" s="4">
        <f t="shared" si="135"/>
        <v>11.367197674418604</v>
      </c>
      <c r="G82" s="4">
        <f t="shared" si="135"/>
        <v>23.063701030927835</v>
      </c>
      <c r="H82" s="4">
        <f t="shared" si="135"/>
        <v>19.34801886792453</v>
      </c>
      <c r="I82" s="4">
        <f t="shared" si="135"/>
        <v>18.10702479338843</v>
      </c>
      <c r="J82" s="4">
        <f t="shared" si="135"/>
        <v>36.527242857142859</v>
      </c>
      <c r="K82" s="4">
        <f t="shared" si="135"/>
        <v>-8.5061955307262558</v>
      </c>
      <c r="L82" s="4">
        <f t="shared" si="135"/>
        <v>17.967310000000001</v>
      </c>
      <c r="M82" s="4">
        <f t="shared" si="135"/>
        <v>23.5915044404973</v>
      </c>
      <c r="N82" s="4">
        <f t="shared" si="135"/>
        <v>15.620685393258427</v>
      </c>
      <c r="O82" s="4">
        <f t="shared" si="135"/>
        <v>29.54078947368421</v>
      </c>
      <c r="P82" s="4">
        <f t="shared" si="135"/>
        <v>17.873385869565219</v>
      </c>
      <c r="Q82" s="4">
        <f t="shared" si="135"/>
        <v>14.394761061946902</v>
      </c>
      <c r="R82" s="4">
        <f t="shared" si="135"/>
        <v>18.74334965034965</v>
      </c>
      <c r="S82" s="4">
        <f t="shared" si="135"/>
        <v>15.425485239852398</v>
      </c>
      <c r="T82" s="4">
        <f t="shared" si="135"/>
        <v>15.309630573248409</v>
      </c>
      <c r="U82" s="4">
        <f t="shared" si="135"/>
        <v>19.093811827956991</v>
      </c>
      <c r="V82" s="4">
        <f t="shared" si="135"/>
        <v>16.193139616055845</v>
      </c>
      <c r="W82" s="4">
        <f t="shared" si="135"/>
        <v>21.071503198294241</v>
      </c>
      <c r="X82" s="4">
        <f t="shared" si="135"/>
        <v>15.918067323481115</v>
      </c>
      <c r="Y82" s="4">
        <f t="shared" si="135"/>
        <v>21.330109725685819</v>
      </c>
      <c r="Z82" s="4">
        <f t="shared" si="135"/>
        <v>17.592759703196347</v>
      </c>
      <c r="AA82" s="4">
        <f t="shared" si="135"/>
        <v>19.839667621776503</v>
      </c>
      <c r="AB82" s="4">
        <f t="shared" si="135"/>
        <v>16.10476944971537</v>
      </c>
      <c r="AC82" s="4">
        <f t="shared" si="135"/>
        <v>16.829857823669581</v>
      </c>
      <c r="AD82" s="4">
        <f t="shared" si="135"/>
        <v>19.83198597106534</v>
      </c>
      <c r="AE82" s="4">
        <f t="shared" si="135"/>
        <v>18.696666666666665</v>
      </c>
      <c r="AF82" s="4">
        <f t="shared" si="135"/>
        <v>19.539944444444441</v>
      </c>
      <c r="AG82" s="4">
        <f t="shared" si="135"/>
        <v>18.15696888888889</v>
      </c>
      <c r="AH82" s="4">
        <f t="shared" si="135"/>
        <v>28.539384615384616</v>
      </c>
      <c r="AI82" s="4">
        <f t="shared" si="135"/>
        <v>16.701338969404169</v>
      </c>
      <c r="AJ82" s="31">
        <f t="shared" si="140"/>
        <v>-5.904298253540663E-2</v>
      </c>
      <c r="AK82" s="31">
        <f t="shared" si="136"/>
        <v>1.533899843902975E-2</v>
      </c>
      <c r="AL82" s="31">
        <f t="shared" si="136"/>
        <v>-0.11302544228234912</v>
      </c>
      <c r="AM82" s="31">
        <f t="shared" si="136"/>
        <v>-0.4102935977604375</v>
      </c>
      <c r="AN82" s="31">
        <f t="shared" si="136"/>
        <v>0.18744886307596809</v>
      </c>
      <c r="AO82" s="172">
        <f t="shared" si="137"/>
        <v>19.774513605442177</v>
      </c>
      <c r="AP82" s="172">
        <f t="shared" si="137"/>
        <v>17.623847761194028</v>
      </c>
      <c r="AQ82" s="172">
        <f t="shared" si="137"/>
        <v>17.462570806100221</v>
      </c>
      <c r="AR82" s="169">
        <f t="shared" si="137"/>
        <v>17.76173913043478</v>
      </c>
      <c r="AS82" s="169">
        <f t="shared" si="137"/>
        <v>19.874166666666664</v>
      </c>
      <c r="AT82" s="169">
        <f t="shared" si="137"/>
        <v>20.181092636579571</v>
      </c>
      <c r="BA82" s="4">
        <f t="shared" si="138"/>
        <v>18.136963235294118</v>
      </c>
      <c r="BB82" s="4">
        <f t="shared" si="138"/>
        <v>19.194721619667387</v>
      </c>
      <c r="BC82" s="4" t="str">
        <f t="shared" si="138"/>
        <v/>
      </c>
      <c r="BD82" s="4" t="str">
        <f t="shared" si="138"/>
        <v/>
      </c>
      <c r="BE82" s="4">
        <f t="shared" si="138"/>
        <v>18.728982598138405</v>
      </c>
      <c r="BF82" s="122">
        <f t="shared" si="139"/>
        <v>1.2659184349219694</v>
      </c>
      <c r="BG82" s="111">
        <f t="shared" si="139"/>
        <v>0.59659366168578065</v>
      </c>
      <c r="BH82" s="111">
        <f t="shared" si="139"/>
        <v>0.97701526356209134</v>
      </c>
      <c r="BI82" s="111">
        <f t="shared" si="139"/>
        <v>1.2339030188829332</v>
      </c>
      <c r="BJ82" s="111">
        <f t="shared" si="139"/>
        <v>1.0603316396168236</v>
      </c>
      <c r="BK82" s="111">
        <f t="shared" si="139"/>
        <v>1.3082954813272816</v>
      </c>
      <c r="BL82" s="111">
        <f t="shared" si="139"/>
        <v>0</v>
      </c>
      <c r="BM82" s="111">
        <f t="shared" si="139"/>
        <v>0</v>
      </c>
      <c r="BN82" s="111">
        <f t="shared" si="139"/>
        <v>0</v>
      </c>
      <c r="BO82" s="111">
        <f t="shared" si="139"/>
        <v>0</v>
      </c>
      <c r="BP82" s="111">
        <f t="shared" si="139"/>
        <v>0</v>
      </c>
      <c r="BQ82" s="111">
        <f t="shared" si="139"/>
        <v>0</v>
      </c>
      <c r="BR82" s="111">
        <f>IFERROR(BA82/(SUM(N10:INDEX(N10:P10,IF($A$2&lt;3,$A$2,3)))/SUM(N58:INDEX(N58:P58,IF($A$2&lt;3,$A$2,3)))),0)</f>
        <v>0.91417676853550434</v>
      </c>
      <c r="BS82" s="111">
        <f>IFERROR(BB82/(SUM(Q10:INDEX(Q10:S10,IF($A$2&lt;7,$A$2-3,3)))/SUM(Q58:INDEX(Q58:S58,IF($A$2&lt;7,$A$2-3,3)))),0)</f>
        <v>1.1918656569161024</v>
      </c>
      <c r="BT82" s="111"/>
      <c r="BU82" s="111"/>
      <c r="BV82" s="111">
        <f t="shared" si="141"/>
        <v>1.0645846879120178</v>
      </c>
    </row>
    <row r="83" spans="1:74" x14ac:dyDescent="0.25">
      <c r="A83" s="135" t="s">
        <v>136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1"/>
      <c r="AK83" s="31"/>
      <c r="AL83" s="31"/>
      <c r="AM83" s="31"/>
      <c r="AN83" s="31"/>
      <c r="AO83" s="172"/>
      <c r="AP83" s="172">
        <f t="shared" si="137"/>
        <v>13.753489361702128</v>
      </c>
      <c r="AQ83" s="172">
        <f t="shared" si="137"/>
        <v>13.615748792270532</v>
      </c>
      <c r="AR83" s="169">
        <f t="shared" si="137"/>
        <v>13.966310904872389</v>
      </c>
      <c r="AS83" s="169">
        <f t="shared" si="137"/>
        <v>16.018604651162789</v>
      </c>
      <c r="AT83" s="169">
        <f t="shared" si="137"/>
        <v>14.664032258064516</v>
      </c>
      <c r="BA83" s="4"/>
      <c r="BB83" s="4"/>
      <c r="BC83" s="4"/>
      <c r="BD83" s="4"/>
      <c r="BE83" s="4"/>
      <c r="BF83" s="122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</row>
    <row r="84" spans="1:74" s="17" customFormat="1" x14ac:dyDescent="0.25">
      <c r="A84" s="1" t="s">
        <v>3</v>
      </c>
      <c r="B84" s="5">
        <f t="shared" ref="B84:Y84" si="142">IFERROR(B12/B60,"")</f>
        <v>14.570124475524475</v>
      </c>
      <c r="C84" s="5">
        <f t="shared" si="142"/>
        <v>15.106856427378961</v>
      </c>
      <c r="D84" s="5">
        <f t="shared" si="142"/>
        <v>18.984832167832167</v>
      </c>
      <c r="E84" s="5">
        <f t="shared" si="142"/>
        <v>20.729100869565215</v>
      </c>
      <c r="F84" s="5">
        <f t="shared" si="142"/>
        <v>15.981302665520207</v>
      </c>
      <c r="G84" s="5">
        <f t="shared" si="142"/>
        <v>19.72962933526011</v>
      </c>
      <c r="H84" s="5">
        <f t="shared" si="142"/>
        <v>19.324536068828589</v>
      </c>
      <c r="I84" s="5">
        <f t="shared" si="142"/>
        <v>15.618394052044609</v>
      </c>
      <c r="J84" s="5">
        <f t="shared" si="142"/>
        <v>18.91821751824817</v>
      </c>
      <c r="K84" s="5">
        <f t="shared" si="142"/>
        <v>16.348627301587296</v>
      </c>
      <c r="L84" s="5">
        <f t="shared" si="142"/>
        <v>16.17641294473885</v>
      </c>
      <c r="M84" s="5">
        <f t="shared" si="142"/>
        <v>19.216321699045107</v>
      </c>
      <c r="N84" s="5">
        <f t="shared" si="142"/>
        <v>15.713935128518969</v>
      </c>
      <c r="O84" s="5">
        <f t="shared" si="142"/>
        <v>16.858400244798005</v>
      </c>
      <c r="P84" s="5">
        <f t="shared" si="142"/>
        <v>17.49490583418628</v>
      </c>
      <c r="Q84" s="5">
        <f t="shared" si="142"/>
        <v>20.496380730897016</v>
      </c>
      <c r="R84" s="5">
        <f t="shared" si="142"/>
        <v>17.282750767341923</v>
      </c>
      <c r="S84" s="5">
        <f t="shared" si="142"/>
        <v>15.125832137733168</v>
      </c>
      <c r="T84" s="5">
        <f t="shared" si="142"/>
        <v>15.972995210218208</v>
      </c>
      <c r="U84" s="5">
        <f t="shared" si="142"/>
        <v>15.227447896749537</v>
      </c>
      <c r="V84" s="5">
        <f t="shared" si="142"/>
        <v>15.588554496345745</v>
      </c>
      <c r="W84" s="5">
        <f t="shared" si="142"/>
        <v>17.457839860748486</v>
      </c>
      <c r="X84" s="5">
        <f t="shared" si="142"/>
        <v>17.487049691569595</v>
      </c>
      <c r="Y84" s="5">
        <f t="shared" si="142"/>
        <v>18.870614148540138</v>
      </c>
      <c r="Z84" s="5">
        <f>IFERROR(Z12/Z60,"")</f>
        <v>17.031347844374348</v>
      </c>
      <c r="AA84" s="5">
        <f t="shared" ref="AA84:AI84" si="143">IFERROR(AA12/AA60,"")</f>
        <v>16.94443812709029</v>
      </c>
      <c r="AB84" s="5">
        <f t="shared" si="143"/>
        <v>17.084004390408662</v>
      </c>
      <c r="AC84" s="5">
        <f t="shared" si="143"/>
        <v>15.583908401236316</v>
      </c>
      <c r="AD84" s="5">
        <f t="shared" si="143"/>
        <v>18.164751526310727</v>
      </c>
      <c r="AE84" s="5">
        <f t="shared" si="143"/>
        <v>17.997503493013969</v>
      </c>
      <c r="AF84" s="5">
        <f t="shared" si="143"/>
        <v>16.617910583153346</v>
      </c>
      <c r="AG84" s="5">
        <f t="shared" si="143"/>
        <v>18.861381660806057</v>
      </c>
      <c r="AH84" s="5">
        <f t="shared" si="143"/>
        <v>18.285588754847044</v>
      </c>
      <c r="AI84" s="5">
        <f t="shared" si="143"/>
        <v>17.486509511993386</v>
      </c>
      <c r="AJ84" s="32">
        <f t="shared" si="140"/>
        <v>-5.3682759334629404E-2</v>
      </c>
      <c r="AK84" s="32">
        <f t="shared" si="136"/>
        <v>1.9649133523919948E-2</v>
      </c>
      <c r="AL84" s="32">
        <f t="shared" si="136"/>
        <v>-9.4233672928149437E-2</v>
      </c>
      <c r="AM84" s="31">
        <f t="shared" si="136"/>
        <v>-0.14774915863152516</v>
      </c>
      <c r="AN84" s="31">
        <f t="shared" si="136"/>
        <v>3.8786586531300626E-2</v>
      </c>
      <c r="AO84" s="5">
        <f t="shared" ref="AO84:AP84" si="144">IFERROR(AO12/AO60,"")</f>
        <v>15.998877028714109</v>
      </c>
      <c r="AP84" s="5">
        <f t="shared" si="144"/>
        <v>17.633878605251844</v>
      </c>
      <c r="AQ84" s="5">
        <f t="shared" si="137"/>
        <v>16.27700823162078</v>
      </c>
      <c r="AR84" s="5">
        <f t="shared" si="137"/>
        <v>16.33862156987875</v>
      </c>
      <c r="AS84" s="5">
        <f t="shared" si="137"/>
        <v>15.997113184828416</v>
      </c>
      <c r="AT84" s="5">
        <f t="shared" si="137"/>
        <v>16.784138030609302</v>
      </c>
      <c r="BA84" s="5">
        <f t="shared" ref="BA84:BE84" si="145">IFERROR(BA12/BA60,"")</f>
        <v>16.64038681525242</v>
      </c>
      <c r="BB84" s="5">
        <f t="shared" si="145"/>
        <v>16.379788285109385</v>
      </c>
      <c r="BC84" s="5" t="str">
        <f t="shared" si="145"/>
        <v/>
      </c>
      <c r="BD84" s="5" t="str">
        <f t="shared" si="145"/>
        <v/>
      </c>
      <c r="BE84" s="5">
        <f t="shared" si="145"/>
        <v>16.491548396383948</v>
      </c>
      <c r="BF84" s="123">
        <f t="shared" si="139"/>
        <v>1.0181330709249272</v>
      </c>
      <c r="BG84" s="118">
        <f t="shared" si="139"/>
        <v>1.0459995224453831</v>
      </c>
      <c r="BH84" s="118">
        <f t="shared" si="139"/>
        <v>0.93038558686119688</v>
      </c>
      <c r="BI84" s="118">
        <f t="shared" si="139"/>
        <v>0.79714666625260799</v>
      </c>
      <c r="BJ84" s="118">
        <f t="shared" si="139"/>
        <v>0.92561151868585112</v>
      </c>
      <c r="BK84" s="118">
        <f t="shared" si="139"/>
        <v>1.1096340272572043</v>
      </c>
      <c r="BL84" s="118">
        <f t="shared" si="139"/>
        <v>0</v>
      </c>
      <c r="BM84" s="118">
        <f t="shared" si="139"/>
        <v>0</v>
      </c>
      <c r="BN84" s="118">
        <f t="shared" si="139"/>
        <v>0</v>
      </c>
      <c r="BO84" s="118">
        <f t="shared" si="139"/>
        <v>0</v>
      </c>
      <c r="BP84" s="118">
        <f t="shared" si="139"/>
        <v>0</v>
      </c>
      <c r="BQ84" s="118">
        <f t="shared" si="139"/>
        <v>0</v>
      </c>
      <c r="BR84" s="118">
        <f>IFERROR(BA84/(SUM(N12:INDEX(N12:P12,IF($A$2&lt;3,$A$2,3)))/SUM(N60:INDEX(N60:P60,IF($A$2&lt;3,$A$2,3)))),0)</f>
        <v>0.98205598146380779</v>
      </c>
      <c r="BS84" s="118">
        <f>IFERROR(BB84/(SUM(Q12:INDEX(Q12:S12,IF($A$2&lt;7,$A$2-3,3)))/SUM(Q60:INDEX(Q60:S60,IF($A$2&lt;7,$A$2-3,3)))),0)</f>
        <v>0.95877921304593927</v>
      </c>
      <c r="BT84" s="118"/>
      <c r="BU84" s="118"/>
      <c r="BV84" s="118">
        <f t="shared" si="141"/>
        <v>0.96830553559689625</v>
      </c>
    </row>
    <row r="85" spans="1:74" x14ac:dyDescent="0.25">
      <c r="W85" s="33"/>
      <c r="BF85" s="124"/>
    </row>
    <row r="86" spans="1:74" x14ac:dyDescent="0.25"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BF86" s="124"/>
    </row>
    <row r="87" spans="1:74" x14ac:dyDescent="0.25">
      <c r="A87" s="2" t="s">
        <v>15</v>
      </c>
      <c r="B87" s="3">
        <f t="shared" ref="B87:Y87" si="146">B27</f>
        <v>42005</v>
      </c>
      <c r="C87" s="3">
        <f t="shared" si="146"/>
        <v>42036</v>
      </c>
      <c r="D87" s="3">
        <f t="shared" si="146"/>
        <v>42064</v>
      </c>
      <c r="E87" s="3">
        <f t="shared" si="146"/>
        <v>42095</v>
      </c>
      <c r="F87" s="3">
        <f t="shared" si="146"/>
        <v>42125</v>
      </c>
      <c r="G87" s="3">
        <f t="shared" si="146"/>
        <v>42156</v>
      </c>
      <c r="H87" s="3">
        <f t="shared" si="146"/>
        <v>42186</v>
      </c>
      <c r="I87" s="3">
        <f t="shared" si="146"/>
        <v>42217</v>
      </c>
      <c r="J87" s="3">
        <f t="shared" si="146"/>
        <v>42248</v>
      </c>
      <c r="K87" s="3">
        <f t="shared" si="146"/>
        <v>42278</v>
      </c>
      <c r="L87" s="3">
        <f t="shared" si="146"/>
        <v>42309</v>
      </c>
      <c r="M87" s="3">
        <f t="shared" si="146"/>
        <v>42339</v>
      </c>
      <c r="N87" s="3">
        <f t="shared" si="146"/>
        <v>42370</v>
      </c>
      <c r="O87" s="3">
        <f t="shared" si="146"/>
        <v>42401</v>
      </c>
      <c r="P87" s="3">
        <f t="shared" si="146"/>
        <v>42430</v>
      </c>
      <c r="Q87" s="3">
        <f t="shared" si="146"/>
        <v>42461</v>
      </c>
      <c r="R87" s="3">
        <f t="shared" si="146"/>
        <v>42491</v>
      </c>
      <c r="S87" s="3">
        <f t="shared" si="146"/>
        <v>42522</v>
      </c>
      <c r="T87" s="3">
        <f t="shared" si="146"/>
        <v>42552</v>
      </c>
      <c r="U87" s="3">
        <f t="shared" si="146"/>
        <v>42583</v>
      </c>
      <c r="V87" s="3">
        <f t="shared" si="146"/>
        <v>42614</v>
      </c>
      <c r="W87" s="3">
        <f t="shared" si="146"/>
        <v>42644</v>
      </c>
      <c r="X87" s="3">
        <f t="shared" si="146"/>
        <v>42675</v>
      </c>
      <c r="Y87" s="3">
        <f t="shared" si="146"/>
        <v>42705</v>
      </c>
      <c r="Z87" s="29" t="s">
        <v>18</v>
      </c>
      <c r="AA87" s="29" t="s">
        <v>19</v>
      </c>
      <c r="AB87" s="29" t="s">
        <v>20</v>
      </c>
      <c r="AC87" s="29" t="s">
        <v>21</v>
      </c>
      <c r="AD87" s="29" t="s">
        <v>22</v>
      </c>
      <c r="AE87" s="26" t="str">
        <f t="shared" ref="AE87:AI87" si="147">AE63</f>
        <v>YTD 6/15</v>
      </c>
      <c r="AF87" s="26" t="str">
        <f t="shared" si="147"/>
        <v>Q1 '15</v>
      </c>
      <c r="AG87" s="26" t="str">
        <f t="shared" si="147"/>
        <v>Q2 '15</v>
      </c>
      <c r="AH87" s="26" t="str">
        <f t="shared" si="147"/>
        <v>Q3 '15</v>
      </c>
      <c r="AI87" s="26" t="str">
        <f t="shared" si="147"/>
        <v>Q4 '15</v>
      </c>
      <c r="AJ87" s="30" t="s">
        <v>27</v>
      </c>
      <c r="AK87" s="30" t="s">
        <v>29</v>
      </c>
      <c r="AL87" s="30" t="s">
        <v>30</v>
      </c>
      <c r="AM87" s="30" t="s">
        <v>31</v>
      </c>
      <c r="AN87" s="30" t="s">
        <v>32</v>
      </c>
      <c r="AO87" s="108">
        <v>42736</v>
      </c>
      <c r="AP87" s="108">
        <v>42767</v>
      </c>
      <c r="AQ87" s="108">
        <v>42795</v>
      </c>
      <c r="AR87" s="108">
        <v>42826</v>
      </c>
      <c r="AS87" s="108">
        <v>42856</v>
      </c>
      <c r="AT87" s="108">
        <v>42887</v>
      </c>
      <c r="AU87" s="108">
        <v>42917</v>
      </c>
      <c r="AV87" s="108">
        <v>42948</v>
      </c>
      <c r="AW87" s="108">
        <v>42979</v>
      </c>
      <c r="AX87" s="108">
        <v>43009</v>
      </c>
      <c r="AY87" s="108">
        <v>43040</v>
      </c>
      <c r="AZ87" s="108">
        <v>43070</v>
      </c>
      <c r="BA87" s="29" t="s">
        <v>123</v>
      </c>
      <c r="BB87" s="29" t="s">
        <v>124</v>
      </c>
      <c r="BC87" s="29" t="s">
        <v>125</v>
      </c>
      <c r="BD87" s="29" t="s">
        <v>126</v>
      </c>
      <c r="BE87" s="29" t="str">
        <f>"YTD " &amp; A86 &amp;"/17"</f>
        <v>YTD /17</v>
      </c>
      <c r="BF87" s="121">
        <v>42736</v>
      </c>
      <c r="BG87" s="108">
        <v>42767</v>
      </c>
      <c r="BH87" s="108">
        <v>42795</v>
      </c>
      <c r="BI87" s="108">
        <v>42826</v>
      </c>
      <c r="BJ87" s="108">
        <v>42856</v>
      </c>
      <c r="BK87" s="108">
        <v>42887</v>
      </c>
      <c r="BL87" s="108">
        <v>42917</v>
      </c>
      <c r="BM87" s="108">
        <v>42948</v>
      </c>
      <c r="BN87" s="108">
        <v>42979</v>
      </c>
      <c r="BO87" s="108">
        <v>43009</v>
      </c>
      <c r="BP87" s="108">
        <v>43040</v>
      </c>
      <c r="BQ87" s="108">
        <v>43070</v>
      </c>
      <c r="BR87" s="29" t="s">
        <v>127</v>
      </c>
      <c r="BS87" s="29" t="s">
        <v>128</v>
      </c>
      <c r="BT87" s="29" t="s">
        <v>96</v>
      </c>
      <c r="BU87" s="29" t="s">
        <v>129</v>
      </c>
      <c r="BV87" s="112" t="s">
        <v>130</v>
      </c>
    </row>
    <row r="88" spans="1:74" x14ac:dyDescent="0.25">
      <c r="A88" t="s">
        <v>16</v>
      </c>
      <c r="B88" s="6">
        <f>'Agency North'!C88+'Agency South'!C88</f>
        <v>98</v>
      </c>
      <c r="C88" s="6">
        <f>'Agency North'!D88+'Agency South'!D88</f>
        <v>35</v>
      </c>
      <c r="D88" s="6">
        <f>'Agency North'!E88+'Agency South'!E88</f>
        <v>76</v>
      </c>
      <c r="E88" s="6">
        <f>'Agency North'!F88+'Agency South'!F88</f>
        <v>118</v>
      </c>
      <c r="F88" s="6">
        <f>'Agency North'!G88+'Agency South'!G88</f>
        <v>72</v>
      </c>
      <c r="G88" s="6">
        <f>'Agency North'!H88+'Agency South'!H88</f>
        <v>78</v>
      </c>
      <c r="H88" s="6">
        <f>'Agency North'!I88+'Agency South'!I88</f>
        <v>62</v>
      </c>
      <c r="I88" s="6">
        <f>'Agency North'!J88+'Agency South'!J88</f>
        <v>63</v>
      </c>
      <c r="J88" s="6">
        <f>'Agency North'!K88+'Agency South'!K88</f>
        <v>102</v>
      </c>
      <c r="K88" s="6">
        <f>'Agency North'!L88+'Agency South'!L88</f>
        <v>58</v>
      </c>
      <c r="L88" s="6">
        <f>'Agency North'!M88+'Agency South'!M88</f>
        <v>67</v>
      </c>
      <c r="M88" s="6">
        <f>'Agency North'!N88+'Agency South'!N88</f>
        <v>52</v>
      </c>
      <c r="N88" s="6">
        <f>'Agency North'!O88+'Agency South'!O88</f>
        <v>14</v>
      </c>
      <c r="O88" s="6">
        <f>'Agency North'!P88+'Agency South'!P88</f>
        <v>11</v>
      </c>
      <c r="P88" s="6">
        <f>'Agency North'!Q88+'Agency South'!Q88</f>
        <v>65</v>
      </c>
      <c r="Q88" s="6">
        <f>'Agency North'!R88+'Agency South'!R88</f>
        <v>74</v>
      </c>
      <c r="R88" s="6">
        <f>'Agency North'!S88+'Agency South'!S88</f>
        <v>131</v>
      </c>
      <c r="S88" s="6">
        <f>'Agency North'!T88+'Agency South'!T88</f>
        <v>180</v>
      </c>
      <c r="T88" s="6">
        <f>'Agency North'!U88+'Agency South'!U88</f>
        <v>103</v>
      </c>
      <c r="U88" s="6">
        <f>'Agency North'!V88+'Agency South'!V88</f>
        <v>112</v>
      </c>
      <c r="V88" s="6">
        <f>'Agency North'!W88+'Agency South'!W88</f>
        <v>192</v>
      </c>
      <c r="W88" s="6">
        <f>'Agency North'!X88+'Agency South'!X88</f>
        <v>176</v>
      </c>
      <c r="X88" s="6">
        <f>'Agency North'!Y88+'Agency South'!Y88</f>
        <v>219</v>
      </c>
      <c r="Y88" s="6">
        <f>'Agency North'!Z88+'Agency South'!Z88</f>
        <v>153</v>
      </c>
      <c r="Z88" s="22">
        <f>SUM(N88:INDEX(N88:Y88,$A$2))</f>
        <v>475</v>
      </c>
      <c r="AA88" s="22">
        <f>SUM(N88:P88)</f>
        <v>90</v>
      </c>
      <c r="AB88" s="22">
        <f>SUM(Q88:S88)</f>
        <v>385</v>
      </c>
      <c r="AC88" s="22">
        <f>SUM(T88:V88)</f>
        <v>407</v>
      </c>
      <c r="AD88" s="22">
        <f>SUM(W88:Y88)</f>
        <v>548</v>
      </c>
      <c r="AE88" s="22">
        <f>SUM(B88                                                               : INDEX(B88:M88,$A$2))</f>
        <v>477</v>
      </c>
      <c r="AF88" s="22">
        <f t="shared" ref="AF88:AF90" si="148">SUM(B88:D88)</f>
        <v>209</v>
      </c>
      <c r="AG88" s="22">
        <f t="shared" ref="AG88:AG90" si="149">SUM(E88:G88)</f>
        <v>268</v>
      </c>
      <c r="AH88" s="22">
        <f t="shared" ref="AH88:AH90" si="150">SUM(H88:J88)</f>
        <v>227</v>
      </c>
      <c r="AI88" s="22">
        <f t="shared" ref="AI88:AI90" si="151">SUM(K88:M88)</f>
        <v>177</v>
      </c>
      <c r="AJ88" s="31">
        <f>Z88/AE88-1</f>
        <v>-4.1928721174003813E-3</v>
      </c>
      <c r="AK88" s="31">
        <f t="shared" ref="AK88:AM90" si="152">AA88/AF88-1</f>
        <v>-0.56937799043062198</v>
      </c>
      <c r="AL88" s="31">
        <f t="shared" si="152"/>
        <v>0.43656716417910446</v>
      </c>
      <c r="AM88" s="31">
        <f t="shared" si="152"/>
        <v>0.79295154185022021</v>
      </c>
      <c r="AN88" s="31">
        <f>AD88/SUM(K88:INDEX(K88:M88,MOD($A$2,3)))-1</f>
        <v>2.0960451977401129</v>
      </c>
      <c r="AO88" s="6">
        <f>'GEN Lion North'!AO88+'GEN Lion South'!AO88</f>
        <v>78</v>
      </c>
      <c r="AP88" s="6">
        <f>'GEN Lion North'!AP88+'GEN Lion South'!AP88</f>
        <v>132</v>
      </c>
      <c r="AQ88" s="6">
        <f>'GEN Lion North'!AQ88+'GEN Lion South'!AQ88</f>
        <v>58</v>
      </c>
      <c r="AR88" s="6">
        <f>'GEN Lion North'!AR88+'GEN Lion South'!AR88</f>
        <v>57</v>
      </c>
      <c r="AS88" s="6">
        <f>'GEN Lion North'!AS88+'GEN Lion South'!AS88</f>
        <v>54</v>
      </c>
      <c r="AT88" s="6">
        <f>'GEN Lion North'!AT88+'GEN Lion South'!AT88</f>
        <v>55</v>
      </c>
      <c r="BA88" s="110">
        <f>SUM(AO88:INDEX(AO88:AQ88,IF($A$2&lt;3,$A$2,3)))</f>
        <v>268</v>
      </c>
      <c r="BB88" s="110">
        <f>SUM(AR88:INDEX(AR88:AT88,IF(AND($A$2&gt;3,A86&lt;7),$A$2-3,0)))</f>
        <v>166</v>
      </c>
      <c r="BC88" s="110">
        <f>SUM(AU88:INDEX(AU88:AW88,IF(AND($A$2&gt;6,$A$2&lt;10),$A$2-6,0)))</f>
        <v>0</v>
      </c>
      <c r="BD88" s="110">
        <f>SUM(AX88:INDEX(AX88:AZ88,IF($A$2&gt;9,$A$2-9,0)))</f>
        <v>0</v>
      </c>
      <c r="BE88" s="110">
        <f>SUM($AO88:INDEX(AO88:AZ88,$A$2))</f>
        <v>434</v>
      </c>
      <c r="BF88" s="122">
        <f t="shared" ref="BF88:BQ90" si="153">AO88/N88</f>
        <v>5.5714285714285712</v>
      </c>
      <c r="BG88" s="111">
        <f t="shared" si="153"/>
        <v>12</v>
      </c>
      <c r="BH88" s="111">
        <f t="shared" si="153"/>
        <v>0.89230769230769236</v>
      </c>
      <c r="BI88" s="111">
        <f t="shared" si="153"/>
        <v>0.77027027027027029</v>
      </c>
      <c r="BJ88" s="111">
        <f t="shared" si="153"/>
        <v>0.41221374045801529</v>
      </c>
      <c r="BK88" s="111">
        <f t="shared" si="153"/>
        <v>0.30555555555555558</v>
      </c>
      <c r="BL88" s="111">
        <f t="shared" si="153"/>
        <v>0</v>
      </c>
      <c r="BM88" s="111">
        <f t="shared" si="153"/>
        <v>0</v>
      </c>
      <c r="BN88" s="111">
        <f t="shared" si="153"/>
        <v>0</v>
      </c>
      <c r="BO88" s="111">
        <f t="shared" si="153"/>
        <v>0</v>
      </c>
      <c r="BP88" s="111">
        <f t="shared" si="153"/>
        <v>0</v>
      </c>
      <c r="BQ88" s="111">
        <f t="shared" si="153"/>
        <v>0</v>
      </c>
      <c r="BR88" s="111">
        <f>BA88/SUM(N88:INDEX(N88:P88,IF($A$2&lt;3,$A$2,3)))</f>
        <v>2.9777777777777779</v>
      </c>
      <c r="BS88" s="111">
        <f>BB88/SUM(Q88:INDEX(Q88:S88,$B$2))</f>
        <v>0.43116883116883115</v>
      </c>
      <c r="BT88" s="111">
        <f t="shared" ref="BT88:BU90" si="154">BC88/AC88</f>
        <v>0</v>
      </c>
      <c r="BU88" s="111">
        <f t="shared" si="154"/>
        <v>0</v>
      </c>
      <c r="BV88" s="111">
        <f t="shared" ref="BV88:BV90" si="155">BE88/Z88</f>
        <v>0.91368421052631577</v>
      </c>
    </row>
    <row r="89" spans="1:74" x14ac:dyDescent="0.25">
      <c r="A89" t="s">
        <v>17</v>
      </c>
      <c r="B89" s="6">
        <f>'Agency North'!C89+'Agency South'!C89</f>
        <v>350</v>
      </c>
      <c r="C89" s="6">
        <f>'Agency North'!D89+'Agency South'!D89</f>
        <v>184</v>
      </c>
      <c r="D89" s="6">
        <f>'Agency North'!E89+'Agency South'!E89</f>
        <v>386</v>
      </c>
      <c r="E89" s="6">
        <f>'Agency North'!F89+'Agency South'!F89</f>
        <v>477</v>
      </c>
      <c r="F89" s="6">
        <f>'Agency North'!G89+'Agency South'!G89</f>
        <v>404</v>
      </c>
      <c r="G89" s="6">
        <f>'Agency North'!H89+'Agency South'!H89</f>
        <v>429</v>
      </c>
      <c r="H89" s="6">
        <f>'Agency North'!I89+'Agency South'!I89</f>
        <v>446</v>
      </c>
      <c r="I89" s="6">
        <f>'Agency North'!J89+'Agency South'!J89</f>
        <v>429</v>
      </c>
      <c r="J89" s="6">
        <f>'Agency North'!K89+'Agency South'!K89</f>
        <v>473</v>
      </c>
      <c r="K89" s="6">
        <f>'Agency North'!L89+'Agency South'!L89</f>
        <v>406</v>
      </c>
      <c r="L89" s="6">
        <f>'Agency North'!M89+'Agency South'!M89</f>
        <v>742</v>
      </c>
      <c r="M89" s="6">
        <f>'Agency North'!N89+'Agency South'!N89</f>
        <v>558</v>
      </c>
      <c r="N89" s="6">
        <f>'Agency North'!O89+'Agency South'!O89</f>
        <v>192</v>
      </c>
      <c r="O89" s="6">
        <f>'Agency North'!P89+'Agency South'!P89</f>
        <v>187</v>
      </c>
      <c r="P89" s="6">
        <f>'Agency North'!Q89+'Agency South'!Q89</f>
        <v>620</v>
      </c>
      <c r="Q89" s="6">
        <f>'Agency North'!R89+'Agency South'!R89</f>
        <v>471</v>
      </c>
      <c r="R89" s="6">
        <f>'Agency North'!S89+'Agency South'!S89</f>
        <v>618</v>
      </c>
      <c r="S89" s="6">
        <f>'Agency North'!T89+'Agency South'!T89</f>
        <v>1120</v>
      </c>
      <c r="T89" s="6">
        <f>'Agency North'!U89+'Agency South'!U89</f>
        <v>826</v>
      </c>
      <c r="U89" s="6">
        <f>'Agency North'!V89+'Agency South'!V89</f>
        <v>949</v>
      </c>
      <c r="V89" s="6">
        <f>'Agency North'!W89+'Agency South'!W89</f>
        <v>1083</v>
      </c>
      <c r="W89" s="6">
        <f>'Agency North'!X89+'Agency South'!X89</f>
        <v>1014</v>
      </c>
      <c r="X89" s="6">
        <f>'Agency North'!Y89+'Agency South'!Y89</f>
        <v>1100</v>
      </c>
      <c r="Y89" s="6">
        <f>'Agency North'!Z89+'Agency South'!Z89</f>
        <v>1354</v>
      </c>
      <c r="Z89" s="22">
        <f>SUM(N89:INDEX(N89:Y89,$A$2))</f>
        <v>3208</v>
      </c>
      <c r="AA89" s="22">
        <f>SUM(N89:P89)</f>
        <v>999</v>
      </c>
      <c r="AB89" s="22">
        <f>SUM(Q89:S89)</f>
        <v>2209</v>
      </c>
      <c r="AC89" s="22">
        <f>SUM(T89:V89)</f>
        <v>2858</v>
      </c>
      <c r="AD89" s="22">
        <f>SUM(W89:Y89)</f>
        <v>3468</v>
      </c>
      <c r="AE89" s="22">
        <f>SUM(B89                                                               : INDEX(B89:M89,$A$2))</f>
        <v>2230</v>
      </c>
      <c r="AF89" s="22">
        <f t="shared" si="148"/>
        <v>920</v>
      </c>
      <c r="AG89" s="22">
        <f t="shared" si="149"/>
        <v>1310</v>
      </c>
      <c r="AH89" s="22">
        <f t="shared" si="150"/>
        <v>1348</v>
      </c>
      <c r="AI89" s="22">
        <f t="shared" si="151"/>
        <v>1706</v>
      </c>
      <c r="AJ89" s="31">
        <f t="shared" ref="AJ89:AJ90" si="156">Z89/AE89-1</f>
        <v>0.43856502242152473</v>
      </c>
      <c r="AK89" s="31">
        <f t="shared" si="152"/>
        <v>8.5869565217391308E-2</v>
      </c>
      <c r="AL89" s="31">
        <f t="shared" si="152"/>
        <v>0.68625954198473282</v>
      </c>
      <c r="AM89" s="31">
        <f t="shared" si="152"/>
        <v>1.1201780415430269</v>
      </c>
      <c r="AN89" s="31">
        <f>AD89/SUM(K89:INDEX(K89:M89,MOD($A$2,3)))-1</f>
        <v>1.0328253223915591</v>
      </c>
      <c r="AO89" s="6">
        <f>'GEN Lion North'!AO89+'GEN Lion South'!AO89</f>
        <v>431</v>
      </c>
      <c r="AP89" s="6">
        <f>'GEN Lion North'!AP89+'GEN Lion South'!AP89</f>
        <v>920</v>
      </c>
      <c r="AQ89" s="6">
        <f>'GEN Lion North'!AQ89+'GEN Lion South'!AQ89</f>
        <v>1151</v>
      </c>
      <c r="AR89" s="6">
        <f>'GEN Lion North'!AR89+'GEN Lion South'!AR89</f>
        <v>905</v>
      </c>
      <c r="AS89" s="6">
        <f>'GEN Lion North'!AS89+'GEN Lion South'!AS89</f>
        <v>899</v>
      </c>
      <c r="AT89" s="6">
        <f>'GEN Lion North'!AT89+'GEN Lion South'!AT89</f>
        <v>1684</v>
      </c>
      <c r="BA89" s="110">
        <f>SUM(AO89:INDEX(AO89:AQ89,IF($A$2&lt;3,$A$2,3)))</f>
        <v>2502</v>
      </c>
      <c r="BB89" s="110">
        <f>SUM(AR89:INDEX(AR89:AT89,IF(AND($A$2&gt;3,A87&lt;7),$A$2-3,0)))</f>
        <v>3488</v>
      </c>
      <c r="BC89" s="110">
        <f>SUM(AU89:INDEX(AU89:AW89,IF(AND($A$2&gt;6,$A$2&lt;10),$A$2-6,0)))</f>
        <v>0</v>
      </c>
      <c r="BD89" s="110">
        <f>SUM(AX89:INDEX(AX89:AZ89,IF($A$2&gt;9,$A$2-9,0)))</f>
        <v>0</v>
      </c>
      <c r="BE89" s="110">
        <f>SUM($AO89:INDEX(AO89:AZ89,$A$2))</f>
        <v>5990</v>
      </c>
      <c r="BF89" s="122">
        <f t="shared" si="153"/>
        <v>2.2447916666666665</v>
      </c>
      <c r="BG89" s="111">
        <f t="shared" si="153"/>
        <v>4.9197860962566846</v>
      </c>
      <c r="BH89" s="111">
        <f t="shared" si="153"/>
        <v>1.8564516129032258</v>
      </c>
      <c r="BI89" s="111">
        <f t="shared" si="153"/>
        <v>1.921443736730361</v>
      </c>
      <c r="BJ89" s="111">
        <f t="shared" si="153"/>
        <v>1.4546925566343043</v>
      </c>
      <c r="BK89" s="111">
        <f t="shared" si="153"/>
        <v>1.5035714285714286</v>
      </c>
      <c r="BL89" s="111">
        <f t="shared" si="153"/>
        <v>0</v>
      </c>
      <c r="BM89" s="111">
        <f t="shared" si="153"/>
        <v>0</v>
      </c>
      <c r="BN89" s="111">
        <f t="shared" si="153"/>
        <v>0</v>
      </c>
      <c r="BO89" s="111">
        <f t="shared" si="153"/>
        <v>0</v>
      </c>
      <c r="BP89" s="111">
        <f t="shared" si="153"/>
        <v>0</v>
      </c>
      <c r="BQ89" s="111">
        <f t="shared" si="153"/>
        <v>0</v>
      </c>
      <c r="BR89" s="111">
        <f>BA89/SUM(N89:INDEX(N89:P89,IF($A$2&lt;3,$A$2,3)))</f>
        <v>2.5045045045045047</v>
      </c>
      <c r="BS89" s="111">
        <f>BB89/SUM(Q89:INDEX(Q89:S89,$B$2))</f>
        <v>1.5789950203712086</v>
      </c>
      <c r="BT89" s="111">
        <f t="shared" si="154"/>
        <v>0</v>
      </c>
      <c r="BU89" s="111">
        <f t="shared" si="154"/>
        <v>0</v>
      </c>
      <c r="BV89" s="111">
        <f t="shared" si="155"/>
        <v>1.8672069825436408</v>
      </c>
    </row>
    <row r="90" spans="1:74" x14ac:dyDescent="0.25">
      <c r="B90" s="7">
        <f>SUM(B88:B89)</f>
        <v>448</v>
      </c>
      <c r="C90" s="7">
        <f t="shared" ref="C90:Y90" si="157">SUM(C88:C89)</f>
        <v>219</v>
      </c>
      <c r="D90" s="7">
        <f t="shared" si="157"/>
        <v>462</v>
      </c>
      <c r="E90" s="7">
        <f t="shared" si="157"/>
        <v>595</v>
      </c>
      <c r="F90" s="7">
        <f t="shared" si="157"/>
        <v>476</v>
      </c>
      <c r="G90" s="7">
        <f t="shared" si="157"/>
        <v>507</v>
      </c>
      <c r="H90" s="7">
        <f t="shared" si="157"/>
        <v>508</v>
      </c>
      <c r="I90" s="7">
        <f t="shared" si="157"/>
        <v>492</v>
      </c>
      <c r="J90" s="7">
        <f t="shared" si="157"/>
        <v>575</v>
      </c>
      <c r="K90" s="7">
        <f t="shared" si="157"/>
        <v>464</v>
      </c>
      <c r="L90" s="7">
        <f t="shared" si="157"/>
        <v>809</v>
      </c>
      <c r="M90" s="7">
        <f t="shared" si="157"/>
        <v>610</v>
      </c>
      <c r="N90" s="7">
        <f t="shared" si="157"/>
        <v>206</v>
      </c>
      <c r="O90" s="7">
        <f t="shared" si="157"/>
        <v>198</v>
      </c>
      <c r="P90" s="7">
        <f t="shared" si="157"/>
        <v>685</v>
      </c>
      <c r="Q90" s="7">
        <f t="shared" si="157"/>
        <v>545</v>
      </c>
      <c r="R90" s="7">
        <f t="shared" si="157"/>
        <v>749</v>
      </c>
      <c r="S90" s="7">
        <f t="shared" si="157"/>
        <v>1300</v>
      </c>
      <c r="T90" s="7">
        <f t="shared" si="157"/>
        <v>929</v>
      </c>
      <c r="U90" s="7">
        <f t="shared" si="157"/>
        <v>1061</v>
      </c>
      <c r="V90" s="7">
        <f t="shared" si="157"/>
        <v>1275</v>
      </c>
      <c r="W90" s="7">
        <f t="shared" si="157"/>
        <v>1190</v>
      </c>
      <c r="X90" s="7">
        <f t="shared" si="157"/>
        <v>1319</v>
      </c>
      <c r="Y90" s="7">
        <f t="shared" si="157"/>
        <v>1507</v>
      </c>
      <c r="Z90" s="1">
        <f>SUM(N90:INDEX(N90:Y90,$A$2))</f>
        <v>3683</v>
      </c>
      <c r="AA90" s="7">
        <f t="shared" ref="AA90:AD90" si="158">SUM(AA88:AA89)</f>
        <v>1089</v>
      </c>
      <c r="AB90" s="7">
        <f t="shared" si="158"/>
        <v>2594</v>
      </c>
      <c r="AC90" s="7">
        <f t="shared" si="158"/>
        <v>3265</v>
      </c>
      <c r="AD90" s="7">
        <f t="shared" si="158"/>
        <v>4016</v>
      </c>
      <c r="AE90" s="7">
        <f>SUM(B90                                                               : INDEX(B90:M90,$A$2))</f>
        <v>2707</v>
      </c>
      <c r="AF90" s="7">
        <f t="shared" si="148"/>
        <v>1129</v>
      </c>
      <c r="AG90" s="7">
        <f t="shared" si="149"/>
        <v>1578</v>
      </c>
      <c r="AH90" s="7">
        <f t="shared" si="150"/>
        <v>1575</v>
      </c>
      <c r="AI90" s="7">
        <f t="shared" si="151"/>
        <v>1883</v>
      </c>
      <c r="AJ90" s="32">
        <f t="shared" si="156"/>
        <v>0.36054673069818999</v>
      </c>
      <c r="AK90" s="32">
        <f t="shared" si="152"/>
        <v>-3.5429583702391465E-2</v>
      </c>
      <c r="AL90" s="32">
        <f t="shared" si="152"/>
        <v>0.64385297845373901</v>
      </c>
      <c r="AM90" s="32">
        <f t="shared" si="152"/>
        <v>1.0730158730158732</v>
      </c>
      <c r="AN90" s="32">
        <f>AD90/SUM(K90:INDEX(K90:M90,MOD($A$2,3)))-1</f>
        <v>1.1327668613913966</v>
      </c>
      <c r="AO90" s="7">
        <f t="shared" ref="AO90:AP90" si="159">SUM(AO88:AO89)</f>
        <v>509</v>
      </c>
      <c r="AP90" s="7">
        <f t="shared" si="159"/>
        <v>1052</v>
      </c>
      <c r="AQ90" s="7">
        <f t="shared" ref="AQ90:AT90" si="160">SUM(AQ88:AQ89)</f>
        <v>1209</v>
      </c>
      <c r="AR90" s="7">
        <f t="shared" si="160"/>
        <v>962</v>
      </c>
      <c r="AS90" s="7">
        <f t="shared" si="160"/>
        <v>953</v>
      </c>
      <c r="AT90" s="7">
        <f t="shared" si="160"/>
        <v>1739</v>
      </c>
      <c r="BA90" s="116">
        <f>SUM(AO90:INDEX(AO90:AQ90,IF($A$2&lt;3,$A$2,3)))</f>
        <v>2770</v>
      </c>
      <c r="BB90" s="116">
        <f>SUM(AR90:INDEX(AR90:AT90,IF(AND($A$2&gt;3,A88&lt;7),$A$2-3,0)))</f>
        <v>3654</v>
      </c>
      <c r="BC90" s="116">
        <f>SUM(AU90:INDEX(AU90:AW90,IF(AND($A$2&gt;6,$A$2&lt;10),$A$2-6,0)))</f>
        <v>0</v>
      </c>
      <c r="BD90" s="116">
        <f>SUM(AX90:INDEX(AX90:AZ90,IF($A$2&gt;9,$A$2-9,0)))</f>
        <v>0</v>
      </c>
      <c r="BE90" s="116">
        <f>SUM($AO90:INDEX(AO90:AZ90,$A$2))</f>
        <v>6424</v>
      </c>
      <c r="BF90" s="123">
        <f t="shared" si="153"/>
        <v>2.470873786407767</v>
      </c>
      <c r="BG90" s="118">
        <f t="shared" si="153"/>
        <v>5.3131313131313131</v>
      </c>
      <c r="BH90" s="118">
        <f t="shared" si="153"/>
        <v>1.7649635036496349</v>
      </c>
      <c r="BI90" s="118">
        <f t="shared" si="153"/>
        <v>1.7651376146788991</v>
      </c>
      <c r="BJ90" s="118">
        <f t="shared" si="153"/>
        <v>1.2723631508678237</v>
      </c>
      <c r="BK90" s="118">
        <f t="shared" si="153"/>
        <v>1.3376923076923077</v>
      </c>
      <c r="BL90" s="118">
        <f t="shared" si="153"/>
        <v>0</v>
      </c>
      <c r="BM90" s="118">
        <f t="shared" si="153"/>
        <v>0</v>
      </c>
      <c r="BN90" s="118">
        <f t="shared" si="153"/>
        <v>0</v>
      </c>
      <c r="BO90" s="118">
        <f t="shared" si="153"/>
        <v>0</v>
      </c>
      <c r="BP90" s="118">
        <f t="shared" si="153"/>
        <v>0</v>
      </c>
      <c r="BQ90" s="118">
        <f t="shared" si="153"/>
        <v>0</v>
      </c>
      <c r="BR90" s="118">
        <f>BA90/SUM(N90:INDEX(N90:P90,IF($A$2&lt;3,$A$2,3)))</f>
        <v>2.5436179981634526</v>
      </c>
      <c r="BS90" s="118">
        <f>BB90/SUM(Q90:INDEX(Q90:S90,$B$2))</f>
        <v>1.4086353122590594</v>
      </c>
      <c r="BT90" s="118">
        <f t="shared" si="154"/>
        <v>0</v>
      </c>
      <c r="BU90" s="118">
        <f t="shared" si="154"/>
        <v>0</v>
      </c>
      <c r="BV90" s="118">
        <f t="shared" si="155"/>
        <v>1.7442302470811839</v>
      </c>
    </row>
    <row r="91" spans="1:74" x14ac:dyDescent="0.25">
      <c r="BF91" s="124"/>
    </row>
    <row r="92" spans="1:74" x14ac:dyDescent="0.25">
      <c r="BF92" s="124"/>
    </row>
    <row r="93" spans="1:74" x14ac:dyDescent="0.25">
      <c r="BF93" s="124"/>
    </row>
    <row r="94" spans="1:74" s="17" customFormat="1" x14ac:dyDescent="0.25">
      <c r="A94" s="2" t="s">
        <v>33</v>
      </c>
      <c r="B94" s="3">
        <v>42005</v>
      </c>
      <c r="C94" s="3">
        <v>42036</v>
      </c>
      <c r="D94" s="3">
        <v>42064</v>
      </c>
      <c r="E94" s="3">
        <v>42095</v>
      </c>
      <c r="F94" s="3">
        <v>42125</v>
      </c>
      <c r="G94" s="3">
        <v>42156</v>
      </c>
      <c r="H94" s="3">
        <v>42186</v>
      </c>
      <c r="I94" s="3">
        <v>42217</v>
      </c>
      <c r="J94" s="3">
        <v>42248</v>
      </c>
      <c r="K94" s="3">
        <v>42278</v>
      </c>
      <c r="L94" s="3">
        <v>42309</v>
      </c>
      <c r="M94" s="3">
        <v>42339</v>
      </c>
      <c r="N94" s="3">
        <v>42370</v>
      </c>
      <c r="O94" s="3">
        <v>42401</v>
      </c>
      <c r="P94" s="3">
        <v>42430</v>
      </c>
      <c r="Q94" s="3">
        <v>42461</v>
      </c>
      <c r="R94" s="3">
        <v>42491</v>
      </c>
      <c r="S94" s="3">
        <v>42522</v>
      </c>
      <c r="T94" s="3">
        <v>42552</v>
      </c>
      <c r="U94" s="3">
        <v>42583</v>
      </c>
      <c r="V94" s="3">
        <v>42614</v>
      </c>
      <c r="W94" s="3">
        <v>42644</v>
      </c>
      <c r="X94" s="3">
        <v>42675</v>
      </c>
      <c r="Y94" s="3">
        <v>42705</v>
      </c>
      <c r="Z94" s="29" t="str">
        <f>"YTD " &amp; A93 &amp;"/16"</f>
        <v>YTD /16</v>
      </c>
      <c r="AA94" s="29" t="s">
        <v>19</v>
      </c>
      <c r="AB94" s="29" t="s">
        <v>20</v>
      </c>
      <c r="AC94" s="29" t="s">
        <v>21</v>
      </c>
      <c r="AD94" s="29" t="s">
        <v>22</v>
      </c>
      <c r="AE94" s="26" t="str">
        <f>"YTD " &amp; A93 &amp;"/15"</f>
        <v>YTD /15</v>
      </c>
      <c r="AF94" s="26" t="s">
        <v>23</v>
      </c>
      <c r="AG94" s="26" t="s">
        <v>24</v>
      </c>
      <c r="AH94" s="26" t="s">
        <v>25</v>
      </c>
      <c r="AI94" s="26" t="s">
        <v>26</v>
      </c>
      <c r="AJ94" s="30" t="s">
        <v>27</v>
      </c>
      <c r="AK94" s="30" t="s">
        <v>29</v>
      </c>
      <c r="AL94" s="30" t="s">
        <v>30</v>
      </c>
      <c r="AM94" s="30" t="s">
        <v>31</v>
      </c>
      <c r="AN94" s="30" t="s">
        <v>32</v>
      </c>
      <c r="AO94" s="108">
        <v>42736</v>
      </c>
      <c r="AP94" s="108">
        <v>42767</v>
      </c>
      <c r="AQ94" s="108">
        <v>42795</v>
      </c>
      <c r="AR94" s="108">
        <v>42826</v>
      </c>
      <c r="AS94" s="108">
        <v>42856</v>
      </c>
      <c r="AT94" s="108">
        <v>42887</v>
      </c>
      <c r="AU94" s="108">
        <v>42917</v>
      </c>
      <c r="AV94" s="108">
        <v>42948</v>
      </c>
      <c r="AW94" s="108">
        <v>42979</v>
      </c>
      <c r="AX94" s="108">
        <v>43009</v>
      </c>
      <c r="AY94" s="108">
        <v>43040</v>
      </c>
      <c r="AZ94" s="108">
        <v>43070</v>
      </c>
      <c r="BA94" s="29" t="s">
        <v>123</v>
      </c>
      <c r="BB94" s="29" t="s">
        <v>124</v>
      </c>
      <c r="BC94" s="29" t="s">
        <v>125</v>
      </c>
      <c r="BD94" s="29" t="s">
        <v>126</v>
      </c>
      <c r="BE94" s="29" t="str">
        <f>"YTD " &amp; A93 &amp;"/17"</f>
        <v>YTD /17</v>
      </c>
      <c r="BF94" s="121">
        <v>42736</v>
      </c>
      <c r="BG94" s="108">
        <v>42767</v>
      </c>
      <c r="BH94" s="108">
        <v>42795</v>
      </c>
      <c r="BI94" s="108">
        <v>42826</v>
      </c>
      <c r="BJ94" s="108">
        <v>42856</v>
      </c>
      <c r="BK94" s="108">
        <v>42887</v>
      </c>
      <c r="BL94" s="108">
        <v>42917</v>
      </c>
      <c r="BM94" s="108">
        <v>42948</v>
      </c>
      <c r="BN94" s="108">
        <v>42979</v>
      </c>
      <c r="BO94" s="108">
        <v>43009</v>
      </c>
      <c r="BP94" s="108">
        <v>43040</v>
      </c>
      <c r="BQ94" s="108">
        <v>43070</v>
      </c>
      <c r="BR94" s="29" t="s">
        <v>127</v>
      </c>
      <c r="BS94" s="29" t="s">
        <v>128</v>
      </c>
      <c r="BT94" s="29" t="s">
        <v>96</v>
      </c>
      <c r="BU94" s="29" t="s">
        <v>129</v>
      </c>
      <c r="BV94" s="112" t="s">
        <v>130</v>
      </c>
    </row>
    <row r="95" spans="1:74" x14ac:dyDescent="0.25">
      <c r="A95" t="s">
        <v>159</v>
      </c>
      <c r="B95" s="6">
        <f>'Agency North'!C95+'Agency South'!C95</f>
        <v>2113.634</v>
      </c>
      <c r="C95" s="6">
        <f>'Agency North'!D95+'Agency South'!D95</f>
        <v>1517.068</v>
      </c>
      <c r="D95" s="6">
        <f>'Agency North'!E95+'Agency South'!E95</f>
        <v>4977.817</v>
      </c>
      <c r="E95" s="6">
        <f>'Agency North'!F95+'Agency South'!F95</f>
        <v>5185.8765000000003</v>
      </c>
      <c r="F95" s="6">
        <f>'Agency North'!G95+'Agency South'!G95</f>
        <v>3419.9209999999998</v>
      </c>
      <c r="G95" s="6">
        <f>'Agency North'!H95+'Agency South'!H95</f>
        <v>4749.3064999999997</v>
      </c>
      <c r="H95" s="6">
        <f>'Agency North'!I95+'Agency South'!I95</f>
        <v>7399.5469999999996</v>
      </c>
      <c r="I95" s="6">
        <f>'Agency North'!J95+'Agency South'!J95</f>
        <v>2452.8310000000001</v>
      </c>
      <c r="J95" s="6">
        <f>'Agency North'!K95+'Agency South'!K95</f>
        <v>6767.6095000000005</v>
      </c>
      <c r="K95" s="6">
        <f>'Agency North'!L95+'Agency South'!L95</f>
        <v>4791.4854999999898</v>
      </c>
      <c r="L95" s="6">
        <f>'Agency North'!M95+'Agency South'!M95</f>
        <v>4597.14299999999</v>
      </c>
      <c r="M95" s="6">
        <f>'Agency North'!N95+'Agency South'!N95</f>
        <v>9871.6519999999891</v>
      </c>
      <c r="N95" s="6">
        <f>'Agency North'!O95+'Agency South'!O95</f>
        <v>2409.0369999999998</v>
      </c>
      <c r="O95" s="6">
        <f>'Agency North'!P95+'Agency South'!P95</f>
        <v>2030.2519999999699</v>
      </c>
      <c r="P95" s="6">
        <f>'Agency North'!Q95+'Agency South'!Q95</f>
        <v>4284.3209999999899</v>
      </c>
      <c r="Q95" s="6">
        <f>'Agency North'!R95+'Agency South'!R95</f>
        <v>6232.1170000000002</v>
      </c>
      <c r="R95" s="6">
        <f>'Agency North'!S95+'Agency South'!S95</f>
        <v>3764.7039999999997</v>
      </c>
      <c r="S95" s="6">
        <f>'Agency North'!T95+'Agency South'!T95</f>
        <v>4062.6605</v>
      </c>
      <c r="T95" s="6">
        <f>'Agency North'!U95+'Agency South'!U95</f>
        <v>3366.509</v>
      </c>
      <c r="U95" s="6">
        <f>'Agency North'!V95+'Agency South'!V95</f>
        <v>2745.7595000000001</v>
      </c>
      <c r="V95" s="6">
        <f>'Agency North'!W95+'Agency South'!W95</f>
        <v>3891.1359999999995</v>
      </c>
      <c r="W95" s="6">
        <f>'Agency North'!X95+'Agency South'!X95</f>
        <v>2956.529</v>
      </c>
      <c r="X95" s="6">
        <f>'Agency North'!Y95+'Agency South'!Y95</f>
        <v>3660.9405000000002</v>
      </c>
      <c r="Y95" s="6">
        <f>'Agency North'!Z95+'Agency South'!Z95</f>
        <v>7064.0375000000004</v>
      </c>
      <c r="Z95" s="22">
        <f>SUM(N95:INDEX(N95:Y95,$A$2))</f>
        <v>22783.091499999959</v>
      </c>
      <c r="AA95" s="22">
        <f>SUM(N95:P95)</f>
        <v>8723.6099999999606</v>
      </c>
      <c r="AB95" s="22">
        <f>SUM(Q95:S95)</f>
        <v>14059.4815</v>
      </c>
      <c r="AC95" s="22">
        <f>SUM(T95:V95)</f>
        <v>10003.404500000001</v>
      </c>
      <c r="AD95" s="22">
        <f>SUM(W95:Y95)</f>
        <v>13681.507000000001</v>
      </c>
      <c r="AE95" s="25">
        <f>SUM(B95                                                               : INDEX(B95:M95,$A$2))</f>
        <v>21963.623</v>
      </c>
      <c r="AF95" s="22">
        <f>SUM(B95:D95)</f>
        <v>8608.5190000000002</v>
      </c>
      <c r="AG95" s="22">
        <f>SUM(E95:G95)</f>
        <v>13355.103999999999</v>
      </c>
      <c r="AH95" s="22">
        <f>SUM(H95:J95)</f>
        <v>16619.987500000003</v>
      </c>
      <c r="AI95" s="22">
        <f>SUM(K95:M95)</f>
        <v>19260.280499999972</v>
      </c>
      <c r="AJ95" s="31">
        <f>Z95/AE95-1</f>
        <v>3.7310260697880349E-2</v>
      </c>
      <c r="AK95" s="31">
        <f t="shared" ref="AK95:AN103" si="161">AA95/AF95-1</f>
        <v>1.3369430909075053E-2</v>
      </c>
      <c r="AL95" s="31">
        <f t="shared" si="161"/>
        <v>5.2742195043932405E-2</v>
      </c>
      <c r="AM95" s="31">
        <f t="shared" si="161"/>
        <v>-0.39810998654481544</v>
      </c>
      <c r="AN95" s="31">
        <f t="shared" si="161"/>
        <v>-0.28965172651561222</v>
      </c>
      <c r="AO95" s="166">
        <f>'GEN Lion North'!AO95+'GEN Lion South'!AO95</f>
        <v>5732.826</v>
      </c>
      <c r="AP95" s="166">
        <f>'GEN Lion North'!AP95+'GEN Lion South'!AP95</f>
        <v>9062.9023000000107</v>
      </c>
      <c r="AQ95" s="166">
        <f>'GEN Lion North'!AQ95+'GEN Lion South'!AQ95</f>
        <v>10294.790000000001</v>
      </c>
      <c r="AR95" s="165">
        <f>'GEN Lion North'!AR95+'GEN Lion South'!AR95</f>
        <v>15840.99</v>
      </c>
      <c r="AS95" s="165">
        <f>'GEN Lion North'!AS95+'GEN Lion South'!AS95</f>
        <v>15047.619999999999</v>
      </c>
      <c r="AT95" s="165">
        <f>'GEN Lion North'!AT95+'GEN Lion South'!AT95</f>
        <v>17333.95</v>
      </c>
      <c r="AU95" s="113">
        <f>'GEN Lion North'!AU95+'GEN Lion South'!AU95</f>
        <v>0</v>
      </c>
      <c r="AV95" s="113">
        <f>'GEN Lion North'!AV95+'GEN Lion South'!AV95</f>
        <v>0</v>
      </c>
      <c r="AW95" s="113">
        <f>'GEN Lion North'!AW95+'GEN Lion South'!AW95</f>
        <v>0</v>
      </c>
      <c r="AX95" s="113">
        <f>'GEN Lion North'!AX95+'GEN Lion South'!AX95</f>
        <v>0</v>
      </c>
      <c r="AY95" s="113">
        <f>'GEN Lion North'!AY95+'GEN Lion South'!AY95</f>
        <v>0</v>
      </c>
      <c r="AZ95" s="113">
        <f>'GEN Lion North'!AZ95+'GEN Lion South'!AZ95</f>
        <v>0</v>
      </c>
      <c r="BA95" s="110">
        <f>SUM(AO95:INDEX(AO95:AQ95,IF($A$2&lt;3,$A$2,3)))</f>
        <v>25090.518300000011</v>
      </c>
      <c r="BB95" s="110">
        <f>SUM(AR95:INDEX(AR95:AT95,IF(AND($A$2&gt;3,$A$2&lt;7),$A$2-3,0)))</f>
        <v>48222.559999999998</v>
      </c>
      <c r="BC95" s="110">
        <f>SUM(AU95:INDEX(AU95:AW95,IF(AND($A$2&gt;6,$A$2&lt;10),$A$2-6,0)))</f>
        <v>0</v>
      </c>
      <c r="BD95" s="110">
        <f>SUM(AX95:INDEX(AX95:AZ95,IF($A$2&gt;9,$A$2-9,0)))</f>
        <v>0</v>
      </c>
      <c r="BE95" s="110">
        <f>SUM($AO95:INDEX(AO95:AZ95,$A$2))</f>
        <v>73313.078300000008</v>
      </c>
      <c r="BF95" s="125">
        <f>AO95/N95</f>
        <v>2.3797168744191146</v>
      </c>
      <c r="BG95" s="111">
        <f t="shared" ref="BG95:BQ103" si="162">AP95/O95</f>
        <v>4.4639297486224097</v>
      </c>
      <c r="BH95" s="111">
        <f t="shared" si="162"/>
        <v>2.4028988490825092</v>
      </c>
      <c r="BI95" s="111">
        <f t="shared" si="162"/>
        <v>2.5418312910364165</v>
      </c>
      <c r="BJ95" s="111">
        <f t="shared" si="162"/>
        <v>3.9970260610130306</v>
      </c>
      <c r="BK95" s="111">
        <f t="shared" si="162"/>
        <v>4.2666498960471841</v>
      </c>
      <c r="BL95" s="111">
        <f t="shared" si="162"/>
        <v>0</v>
      </c>
      <c r="BM95" s="111">
        <f t="shared" si="162"/>
        <v>0</v>
      </c>
      <c r="BN95" s="111">
        <f t="shared" si="162"/>
        <v>0</v>
      </c>
      <c r="BO95" s="111">
        <f t="shared" si="162"/>
        <v>0</v>
      </c>
      <c r="BP95" s="111">
        <f t="shared" si="162"/>
        <v>0</v>
      </c>
      <c r="BQ95" s="111">
        <f t="shared" si="162"/>
        <v>0</v>
      </c>
      <c r="BR95" s="111">
        <f>BA95/SUM(N95:INDEX(N95:P95,IF($A$2&lt;3,$A$2,3)))</f>
        <v>2.876162311245015</v>
      </c>
      <c r="BS95" s="111">
        <f>BB95/SUM(Q95:INDEX(Q95:S95,$B$2))</f>
        <v>3.4298960455974141</v>
      </c>
      <c r="BT95" s="111">
        <f t="shared" ref="BT95:BU103" si="163">BC95/AC95</f>
        <v>0</v>
      </c>
      <c r="BU95" s="111">
        <f t="shared" si="163"/>
        <v>0</v>
      </c>
      <c r="BV95" s="111">
        <f>BE95/Z95</f>
        <v>3.2178722672469688</v>
      </c>
    </row>
    <row r="96" spans="1:74" x14ac:dyDescent="0.25">
      <c r="A96" t="s">
        <v>5</v>
      </c>
      <c r="B96" s="6">
        <f>'Agency North'!C96+'Agency South'!C96</f>
        <v>2041.5569999999998</v>
      </c>
      <c r="C96" s="6">
        <f>'Agency North'!D96+'Agency South'!D96</f>
        <v>1104.5840000000001</v>
      </c>
      <c r="D96" s="6">
        <f>'Agency North'!E96+'Agency South'!E96</f>
        <v>2822.6554999999998</v>
      </c>
      <c r="E96" s="6">
        <f>'Agency North'!F96+'Agency South'!F96</f>
        <v>4653.9250000000002</v>
      </c>
      <c r="F96" s="6">
        <f>'Agency North'!G96+'Agency South'!G96</f>
        <v>3042.0965000000001</v>
      </c>
      <c r="G96" s="6">
        <f>'Agency North'!H96+'Agency South'!H96</f>
        <v>3505.0320000000002</v>
      </c>
      <c r="H96" s="6">
        <f>'Agency North'!I96+'Agency South'!I96</f>
        <v>4443.067</v>
      </c>
      <c r="I96" s="6">
        <f>'Agency North'!J96+'Agency South'!J96</f>
        <v>2814.297</v>
      </c>
      <c r="J96" s="6">
        <f>'Agency North'!K96+'Agency South'!K96</f>
        <v>6173.4279999999999</v>
      </c>
      <c r="K96" s="6">
        <f>'Agency North'!L96+'Agency South'!L96</f>
        <v>3763.5709999999999</v>
      </c>
      <c r="L96" s="6">
        <f>'Agency North'!M96+'Agency South'!M96</f>
        <v>8759.0810000000292</v>
      </c>
      <c r="M96" s="6">
        <f>'Agency North'!N96+'Agency South'!N96</f>
        <v>8076.0369999999903</v>
      </c>
      <c r="N96" s="6">
        <f>'Agency North'!O96+'Agency South'!O96</f>
        <v>1339.41</v>
      </c>
      <c r="O96" s="6">
        <f>'Agency North'!P96+'Agency South'!P96</f>
        <v>1090.5070000000001</v>
      </c>
      <c r="P96" s="6">
        <f>'Agency North'!Q96+'Agency South'!Q96</f>
        <v>8540.9510000000009</v>
      </c>
      <c r="Q96" s="6">
        <f>'Agency North'!R96+'Agency South'!R96</f>
        <v>7245.0709999999999</v>
      </c>
      <c r="R96" s="6">
        <f>'Agency North'!S96+'Agency South'!S96</f>
        <v>5970.442</v>
      </c>
      <c r="S96" s="6">
        <f>'Agency North'!T96+'Agency South'!T96</f>
        <v>12399.223000000071</v>
      </c>
      <c r="T96" s="6">
        <f>'Agency North'!U96+'Agency South'!U96</f>
        <v>6351.8460000000105</v>
      </c>
      <c r="U96" s="6">
        <f>'Agency North'!V96+'Agency South'!V96</f>
        <v>7634.55800000001</v>
      </c>
      <c r="V96" s="6">
        <f>'Agency North'!W96+'Agency South'!W96</f>
        <v>13540.13250000006</v>
      </c>
      <c r="W96" s="6">
        <f>'Agency North'!X96+'Agency South'!X96</f>
        <v>8367.8040000000201</v>
      </c>
      <c r="X96" s="6">
        <f>'Agency North'!Y96+'Agency South'!Y96</f>
        <v>11071.21900000005</v>
      </c>
      <c r="Y96" s="6">
        <f>'Agency North'!Z96+'Agency South'!Z96</f>
        <v>20044.459000000112</v>
      </c>
      <c r="Z96" s="22">
        <f>SUM(N96:INDEX(N96:Y96,$A$2))</f>
        <v>36585.604000000072</v>
      </c>
      <c r="AA96" s="22">
        <f t="shared" ref="AA96:AA101" si="164">SUM(N96:P96)</f>
        <v>10970.868000000002</v>
      </c>
      <c r="AB96" s="22">
        <f t="shared" ref="AB96:AB101" si="165">SUM(Q96:S96)</f>
        <v>25614.73600000007</v>
      </c>
      <c r="AC96" s="22">
        <f t="shared" ref="AC96:AC101" si="166">SUM(T96:V96)</f>
        <v>27526.536500000082</v>
      </c>
      <c r="AD96" s="22">
        <f t="shared" ref="AD96:AD101" si="167">SUM(W96:Y96)</f>
        <v>39483.482000000178</v>
      </c>
      <c r="AE96" s="22">
        <f>SUM(B96                                                               : INDEX(B96:M96,$A$2))</f>
        <v>17169.849999999999</v>
      </c>
      <c r="AF96" s="22">
        <f t="shared" ref="AF96:AF101" si="168">SUM(B96:D96)</f>
        <v>5968.7964999999995</v>
      </c>
      <c r="AG96" s="22">
        <f t="shared" ref="AG96:AG101" si="169">SUM(E96:G96)</f>
        <v>11201.053500000002</v>
      </c>
      <c r="AH96" s="22">
        <f t="shared" ref="AH96:AH101" si="170">SUM(H96:J96)</f>
        <v>13430.791999999999</v>
      </c>
      <c r="AI96" s="22">
        <f t="shared" ref="AI96:AI101" si="171">SUM(K96:M96)</f>
        <v>20598.68900000002</v>
      </c>
      <c r="AJ96" s="31">
        <f t="shared" ref="AJ96:AJ103" si="172">Z96/AE96-1</f>
        <v>1.1308051031313653</v>
      </c>
      <c r="AK96" s="31">
        <f t="shared" si="161"/>
        <v>0.83803686388034904</v>
      </c>
      <c r="AL96" s="31">
        <f t="shared" si="161"/>
        <v>1.2868148964738064</v>
      </c>
      <c r="AM96" s="31">
        <f t="shared" si="161"/>
        <v>1.0495095523778555</v>
      </c>
      <c r="AN96" s="31">
        <f t="shared" si="161"/>
        <v>0.9167958698730847</v>
      </c>
      <c r="AO96" s="166">
        <f>'GEN Lion North'!AO96+'GEN Lion South'!AO96</f>
        <v>3966.2190000000001</v>
      </c>
      <c r="AP96" s="166">
        <f>'GEN Lion North'!AP96+'GEN Lion South'!AP96</f>
        <v>5758.15200000001</v>
      </c>
      <c r="AQ96" s="166">
        <f>'GEN Lion North'!AQ96+'GEN Lion South'!AQ96</f>
        <v>13878.74</v>
      </c>
      <c r="AR96" s="165">
        <f>'GEN Lion North'!AR96+'GEN Lion South'!AR96</f>
        <v>10260.61</v>
      </c>
      <c r="AS96" s="165">
        <f>'GEN Lion North'!AS96+'GEN Lion South'!AS96</f>
        <v>9566.08</v>
      </c>
      <c r="AT96" s="165">
        <f>'GEN Lion North'!AT96+'GEN Lion South'!AT96</f>
        <v>18931.7</v>
      </c>
      <c r="AU96" s="113">
        <f>'GEN Lion North'!AU96+'GEN Lion South'!AU96</f>
        <v>0</v>
      </c>
      <c r="AV96" s="113">
        <f>'GEN Lion North'!AV96+'GEN Lion South'!AV96</f>
        <v>0</v>
      </c>
      <c r="AW96" s="113">
        <f>'GEN Lion North'!AW96+'GEN Lion South'!AW96</f>
        <v>0</v>
      </c>
      <c r="AX96" s="113">
        <f>'GEN Lion North'!AX96+'GEN Lion South'!AX96</f>
        <v>0</v>
      </c>
      <c r="AY96" s="113">
        <f>'GEN Lion North'!AY96+'GEN Lion South'!AY96</f>
        <v>0</v>
      </c>
      <c r="AZ96" s="113">
        <f>'GEN Lion North'!AZ96+'GEN Lion South'!AZ96</f>
        <v>0</v>
      </c>
      <c r="BA96" s="110">
        <f>SUM(AO96:INDEX(AO96:AQ96,IF($A$2&lt;3,$A$2,3)))</f>
        <v>23603.111000000012</v>
      </c>
      <c r="BB96" s="110">
        <f>SUM(AR96:INDEX(AR96:AT96,IF(AND($A$2&gt;3,$A$2&lt;7),$A$2-3,0)))</f>
        <v>38758.39</v>
      </c>
      <c r="BC96" s="110">
        <f>SUM(AU96:INDEX(AU96:AW96,IF(AND($A$2&gt;6,$A$2&lt;10),$A$2-6,0)))</f>
        <v>0</v>
      </c>
      <c r="BD96" s="110">
        <f>SUM(AX96:INDEX(AX96:AZ96,IF($A$2&gt;9,$A$2-9,0)))</f>
        <v>0</v>
      </c>
      <c r="BE96" s="110">
        <f>SUM($AO96:INDEX(AO96:AZ96,$A$2))</f>
        <v>62361.501000000018</v>
      </c>
      <c r="BF96" s="125">
        <f t="shared" ref="BF96:BF103" si="173">AO96/N96</f>
        <v>2.9611687235424551</v>
      </c>
      <c r="BG96" s="111">
        <f t="shared" si="162"/>
        <v>5.2802522129615026</v>
      </c>
      <c r="BH96" s="111">
        <f t="shared" si="162"/>
        <v>1.6249642457848077</v>
      </c>
      <c r="BI96" s="111">
        <f t="shared" si="162"/>
        <v>1.4162193855657179</v>
      </c>
      <c r="BJ96" s="111">
        <f t="shared" si="162"/>
        <v>1.6022398341697315</v>
      </c>
      <c r="BK96" s="111">
        <f t="shared" si="162"/>
        <v>1.5268456741200551</v>
      </c>
      <c r="BL96" s="111">
        <f t="shared" si="162"/>
        <v>0</v>
      </c>
      <c r="BM96" s="111">
        <f t="shared" si="162"/>
        <v>0</v>
      </c>
      <c r="BN96" s="111">
        <f t="shared" si="162"/>
        <v>0</v>
      </c>
      <c r="BO96" s="111">
        <f t="shared" si="162"/>
        <v>0</v>
      </c>
      <c r="BP96" s="111">
        <f t="shared" si="162"/>
        <v>0</v>
      </c>
      <c r="BQ96" s="111">
        <f t="shared" si="162"/>
        <v>0</v>
      </c>
      <c r="BR96" s="111">
        <f>BA96/SUM(N96:INDEX(N96:P96,IF($A$2&lt;3,$A$2,3)))</f>
        <v>2.1514351462436707</v>
      </c>
      <c r="BS96" s="111">
        <f>BB96/SUM(Q96:INDEX(Q96:S96,$B$2))</f>
        <v>1.5131286147161498</v>
      </c>
      <c r="BT96" s="111">
        <f t="shared" si="163"/>
        <v>0</v>
      </c>
      <c r="BU96" s="111">
        <f t="shared" si="163"/>
        <v>0</v>
      </c>
      <c r="BV96" s="111">
        <f t="shared" ref="BV96:BV103" si="174">BE96/Z96</f>
        <v>1.704536598603098</v>
      </c>
    </row>
    <row r="97" spans="1:74" x14ac:dyDescent="0.25">
      <c r="A97" t="s">
        <v>6</v>
      </c>
      <c r="B97" s="6">
        <f>'Agency North'!C97+'Agency South'!C97</f>
        <v>1607.9859999999999</v>
      </c>
      <c r="C97" s="6">
        <f>'Agency North'!D97+'Agency South'!D97</f>
        <v>1750.9380000000001</v>
      </c>
      <c r="D97" s="6">
        <f>'Agency North'!E97+'Agency South'!E97</f>
        <v>2089.0340000000001</v>
      </c>
      <c r="E97" s="6">
        <f>'Agency North'!F97+'Agency South'!F97</f>
        <v>2906.9760000000001</v>
      </c>
      <c r="F97" s="6">
        <f>'Agency North'!G97+'Agency South'!G97</f>
        <v>3479.0169999999998</v>
      </c>
      <c r="G97" s="6">
        <f>'Agency North'!H97+'Agency South'!H97</f>
        <v>3389.9160000000002</v>
      </c>
      <c r="H97" s="6">
        <f>'Agency North'!I97+'Agency South'!I97</f>
        <v>3395.3140000000003</v>
      </c>
      <c r="I97" s="6">
        <f>'Agency North'!J97+'Agency South'!J97</f>
        <v>2433.3559999999998</v>
      </c>
      <c r="J97" s="6">
        <f>'Agency North'!K97+'Agency South'!K97</f>
        <v>4296.6179999999995</v>
      </c>
      <c r="K97" s="6">
        <f>'Agency North'!L97+'Agency South'!L97</f>
        <v>4505.3620000000001</v>
      </c>
      <c r="L97" s="6">
        <f>'Agency North'!M97+'Agency South'!M97</f>
        <v>3030.0115000000001</v>
      </c>
      <c r="M97" s="6">
        <f>'Agency North'!N97+'Agency South'!N97</f>
        <v>8739.1770000000106</v>
      </c>
      <c r="N97" s="6">
        <f>'Agency North'!O97+'Agency South'!O97</f>
        <v>2251.2579999999998</v>
      </c>
      <c r="O97" s="6">
        <f>'Agency North'!P97+'Agency South'!P97</f>
        <v>1010.0340000000001</v>
      </c>
      <c r="P97" s="6">
        <f>'Agency North'!Q97+'Agency South'!Q97</f>
        <v>1571.1179999999999</v>
      </c>
      <c r="Q97" s="6">
        <f>'Agency North'!R97+'Agency South'!R97</f>
        <v>3695.29</v>
      </c>
      <c r="R97" s="6">
        <f>'Agency North'!S97+'Agency South'!S97</f>
        <v>3568.9749999999999</v>
      </c>
      <c r="S97" s="6">
        <f>'Agency North'!T97+'Agency South'!T97</f>
        <v>6259.6239999999998</v>
      </c>
      <c r="T97" s="6">
        <f>'Agency North'!U97+'Agency South'!U97</f>
        <v>5109.6440000000002</v>
      </c>
      <c r="U97" s="6">
        <f>'Agency North'!V97+'Agency South'!V97</f>
        <v>3814.7190000000001</v>
      </c>
      <c r="V97" s="6">
        <f>'Agency North'!W97+'Agency South'!W97</f>
        <v>7698.7370000000201</v>
      </c>
      <c r="W97" s="6">
        <f>'Agency North'!X97+'Agency South'!X97</f>
        <v>7515.3340000000007</v>
      </c>
      <c r="X97" s="6">
        <f>'Agency North'!Y97+'Agency South'!Y97</f>
        <v>7935.1679999999997</v>
      </c>
      <c r="Y97" s="6">
        <f>'Agency North'!Z97+'Agency South'!Z97</f>
        <v>9407.7360000000299</v>
      </c>
      <c r="Z97" s="22">
        <f>SUM(N97:INDEX(N97:Y97,$A$2))</f>
        <v>18356.298999999999</v>
      </c>
      <c r="AA97" s="22">
        <f t="shared" si="164"/>
        <v>4832.41</v>
      </c>
      <c r="AB97" s="22">
        <f t="shared" si="165"/>
        <v>13523.888999999999</v>
      </c>
      <c r="AC97" s="22">
        <f t="shared" si="166"/>
        <v>16623.10000000002</v>
      </c>
      <c r="AD97" s="22">
        <f t="shared" si="167"/>
        <v>24858.23800000003</v>
      </c>
      <c r="AE97" s="22">
        <f>SUM(B97                                                               : INDEX(B97:M97,$A$2))</f>
        <v>15223.867000000002</v>
      </c>
      <c r="AF97" s="22">
        <f t="shared" si="168"/>
        <v>5447.9580000000005</v>
      </c>
      <c r="AG97" s="22">
        <f t="shared" si="169"/>
        <v>9775.9089999999997</v>
      </c>
      <c r="AH97" s="22">
        <f t="shared" si="170"/>
        <v>10125.288</v>
      </c>
      <c r="AI97" s="22">
        <f t="shared" si="171"/>
        <v>16274.55050000001</v>
      </c>
      <c r="AJ97" s="31">
        <f t="shared" si="172"/>
        <v>0.20575797200540413</v>
      </c>
      <c r="AK97" s="31">
        <f t="shared" si="161"/>
        <v>-0.11298692097112362</v>
      </c>
      <c r="AL97" s="31">
        <f t="shared" si="161"/>
        <v>0.38338941166494078</v>
      </c>
      <c r="AM97" s="31">
        <f t="shared" si="161"/>
        <v>0.64174095591157698</v>
      </c>
      <c r="AN97" s="31">
        <f t="shared" si="161"/>
        <v>0.52743008170947725</v>
      </c>
      <c r="AO97" s="166">
        <f>'GEN Lion North'!AO97+'GEN Lion South'!AO97</f>
        <v>3625.0929999999998</v>
      </c>
      <c r="AP97" s="166">
        <f>'GEN Lion North'!AP97+'GEN Lion South'!AP97</f>
        <v>2547.8330000000001</v>
      </c>
      <c r="AQ97" s="166">
        <f>'GEN Lion North'!AQ97+'GEN Lion South'!AQ97</f>
        <v>6880.2</v>
      </c>
      <c r="AR97" s="165">
        <f>'GEN Lion North'!AR97+'GEN Lion South'!AR97</f>
        <v>5002.7299999999996</v>
      </c>
      <c r="AS97" s="165">
        <f>'GEN Lion North'!AS97+'GEN Lion South'!AS97</f>
        <v>5938.76</v>
      </c>
      <c r="AT97" s="165">
        <f>'GEN Lion North'!AT97+'GEN Lion South'!AT97</f>
        <v>4219.3899999999994</v>
      </c>
      <c r="AU97" s="113">
        <f>'GEN Lion North'!AU97+'GEN Lion South'!AU97</f>
        <v>0</v>
      </c>
      <c r="AV97" s="113">
        <f>'GEN Lion North'!AV97+'GEN Lion South'!AV97</f>
        <v>0</v>
      </c>
      <c r="AW97" s="113">
        <f>'GEN Lion North'!AW97+'GEN Lion South'!AW97</f>
        <v>0</v>
      </c>
      <c r="AX97" s="113">
        <f>'GEN Lion North'!AX97+'GEN Lion South'!AX97</f>
        <v>0</v>
      </c>
      <c r="AY97" s="113">
        <f>'GEN Lion North'!AY97+'GEN Lion South'!AY97</f>
        <v>0</v>
      </c>
      <c r="AZ97" s="113">
        <f>'GEN Lion North'!AZ97+'GEN Lion South'!AZ97</f>
        <v>0</v>
      </c>
      <c r="BA97" s="110">
        <f>SUM(AO97:INDEX(AO97:AQ97,IF($A$2&lt;3,$A$2,3)))</f>
        <v>13053.126</v>
      </c>
      <c r="BB97" s="110">
        <f>SUM(AR97:INDEX(AR97:AT97,IF(AND($A$2&gt;3,$A$2&lt;7),$A$2-3,0)))</f>
        <v>15160.88</v>
      </c>
      <c r="BC97" s="110">
        <f>SUM(AU97:INDEX(AU97:AW97,IF(AND($A$2&gt;6,$A$2&lt;10),$A$2-6,0)))</f>
        <v>0</v>
      </c>
      <c r="BD97" s="110">
        <f>SUM(AX97:INDEX(AX97:AZ97,IF($A$2&gt;9,$A$2-9,0)))</f>
        <v>0</v>
      </c>
      <c r="BE97" s="110">
        <f>SUM($AO97:INDEX(AO97:AZ97,$A$2))</f>
        <v>28214.006000000001</v>
      </c>
      <c r="BF97" s="125">
        <f t="shared" si="173"/>
        <v>1.6102521345843079</v>
      </c>
      <c r="BG97" s="111">
        <f t="shared" si="162"/>
        <v>2.5225220141104159</v>
      </c>
      <c r="BH97" s="111">
        <f t="shared" si="162"/>
        <v>4.3791745750478324</v>
      </c>
      <c r="BI97" s="111">
        <f t="shared" si="162"/>
        <v>1.3538125559834275</v>
      </c>
      <c r="BJ97" s="111">
        <f t="shared" si="162"/>
        <v>1.6639959652281118</v>
      </c>
      <c r="BK97" s="111">
        <f t="shared" si="162"/>
        <v>0.67406444859946857</v>
      </c>
      <c r="BL97" s="111">
        <f t="shared" si="162"/>
        <v>0</v>
      </c>
      <c r="BM97" s="111">
        <f t="shared" si="162"/>
        <v>0</v>
      </c>
      <c r="BN97" s="111">
        <f t="shared" si="162"/>
        <v>0</v>
      </c>
      <c r="BO97" s="111">
        <f t="shared" si="162"/>
        <v>0</v>
      </c>
      <c r="BP97" s="111">
        <f t="shared" si="162"/>
        <v>0</v>
      </c>
      <c r="BQ97" s="111">
        <f t="shared" si="162"/>
        <v>0</v>
      </c>
      <c r="BR97" s="111">
        <f>BA97/SUM(N97:INDEX(N97:P97,IF($A$2&lt;3,$A$2,3)))</f>
        <v>2.70116277385404</v>
      </c>
      <c r="BS97" s="111">
        <f>BB97/SUM(Q97:INDEX(Q97:S97,$B$2))</f>
        <v>1.1210443978059861</v>
      </c>
      <c r="BT97" s="111">
        <f t="shared" si="163"/>
        <v>0</v>
      </c>
      <c r="BU97" s="111">
        <f t="shared" si="163"/>
        <v>0</v>
      </c>
      <c r="BV97" s="111">
        <f t="shared" si="174"/>
        <v>1.5370203982839898</v>
      </c>
    </row>
    <row r="98" spans="1:74" x14ac:dyDescent="0.25">
      <c r="A98" t="s">
        <v>7</v>
      </c>
      <c r="B98" s="6">
        <f>'Agency North'!C98+'Agency South'!C98</f>
        <v>1988.4479999999999</v>
      </c>
      <c r="C98" s="6">
        <f>'Agency North'!D98+'Agency South'!D98</f>
        <v>1947.857</v>
      </c>
      <c r="D98" s="6">
        <f>'Agency North'!E98+'Agency South'!E98</f>
        <v>3767.4229999999998</v>
      </c>
      <c r="E98" s="6">
        <f>'Agency North'!F98+'Agency South'!F98</f>
        <v>2125.06</v>
      </c>
      <c r="F98" s="6">
        <f>'Agency North'!G98+'Agency South'!G98</f>
        <v>2421.8710000000001</v>
      </c>
      <c r="G98" s="6">
        <f>'Agency North'!H98+'Agency South'!H98</f>
        <v>5373.0374999999904</v>
      </c>
      <c r="H98" s="6">
        <f>'Agency North'!I98+'Agency South'!I98</f>
        <v>4492.59</v>
      </c>
      <c r="I98" s="6">
        <f>'Agency North'!J98+'Agency South'!J98</f>
        <v>2356.33</v>
      </c>
      <c r="J98" s="6">
        <f>'Agency North'!K98+'Agency South'!K98</f>
        <v>5350.7929999999997</v>
      </c>
      <c r="K98" s="6">
        <f>'Agency North'!L98+'Agency South'!L98</f>
        <v>4555.32</v>
      </c>
      <c r="L98" s="6">
        <f>'Agency North'!M98+'Agency South'!M98</f>
        <v>7381.4279999999999</v>
      </c>
      <c r="M98" s="6">
        <f>'Agency North'!N98+'Agency South'!N98</f>
        <v>7028.3935000000001</v>
      </c>
      <c r="N98" s="6">
        <f>'Agency North'!O98+'Agency South'!O98</f>
        <v>2159.4970000000012</v>
      </c>
      <c r="O98" s="6">
        <f>'Agency North'!P98+'Agency South'!P98</f>
        <v>3475.0950000000003</v>
      </c>
      <c r="P98" s="6">
        <f>'Agency North'!Q98+'Agency South'!Q98</f>
        <v>4886.0320000000002</v>
      </c>
      <c r="Q98" s="6">
        <f>'Agency North'!R98+'Agency South'!R98</f>
        <v>2096.8029999999999</v>
      </c>
      <c r="R98" s="6">
        <f>'Agency North'!S98+'Agency South'!S98</f>
        <v>4222.7165000000005</v>
      </c>
      <c r="S98" s="6">
        <f>'Agency North'!T98+'Agency South'!T98</f>
        <v>6302.0964999999997</v>
      </c>
      <c r="T98" s="6">
        <f>'Agency North'!U98+'Agency South'!U98</f>
        <v>5397.6329999999998</v>
      </c>
      <c r="U98" s="6">
        <f>'Agency North'!V98+'Agency South'!V98</f>
        <v>5847.7440000000006</v>
      </c>
      <c r="V98" s="6">
        <f>'Agency North'!W98+'Agency South'!W98</f>
        <v>8135.5635000000002</v>
      </c>
      <c r="W98" s="6">
        <f>'Agency North'!X98+'Agency South'!X98</f>
        <v>4988.0709999999999</v>
      </c>
      <c r="X98" s="6">
        <f>'Agency North'!Y98+'Agency South'!Y98</f>
        <v>11114.921500000011</v>
      </c>
      <c r="Y98" s="6">
        <f>'Agency North'!Z98+'Agency South'!Z98</f>
        <v>22486.390000000029</v>
      </c>
      <c r="Z98" s="22">
        <f>SUM(N98:INDEX(N98:Y98,$A$2))</f>
        <v>23142.240000000002</v>
      </c>
      <c r="AA98" s="22">
        <f t="shared" si="164"/>
        <v>10520.624000000002</v>
      </c>
      <c r="AB98" s="22">
        <f t="shared" si="165"/>
        <v>12621.616</v>
      </c>
      <c r="AC98" s="22">
        <f t="shared" si="166"/>
        <v>19380.940500000001</v>
      </c>
      <c r="AD98" s="22">
        <f t="shared" si="167"/>
        <v>38589.382500000036</v>
      </c>
      <c r="AE98" s="22">
        <f>SUM(B98                                                               : INDEX(B98:M98,$A$2))</f>
        <v>17623.696499999991</v>
      </c>
      <c r="AF98" s="22">
        <f t="shared" si="168"/>
        <v>7703.7279999999992</v>
      </c>
      <c r="AG98" s="22">
        <f t="shared" si="169"/>
        <v>9919.9684999999918</v>
      </c>
      <c r="AH98" s="22">
        <f t="shared" si="170"/>
        <v>12199.713</v>
      </c>
      <c r="AI98" s="22">
        <f t="shared" si="171"/>
        <v>18965.141499999998</v>
      </c>
      <c r="AJ98" s="31">
        <f t="shared" si="172"/>
        <v>0.31313200950776787</v>
      </c>
      <c r="AK98" s="31">
        <f t="shared" si="161"/>
        <v>0.36565361601551905</v>
      </c>
      <c r="AL98" s="31">
        <f t="shared" si="161"/>
        <v>0.27234436278704011</v>
      </c>
      <c r="AM98" s="31">
        <f t="shared" si="161"/>
        <v>0.58863905241049541</v>
      </c>
      <c r="AN98" s="31">
        <f t="shared" si="161"/>
        <v>1.0347532076151418</v>
      </c>
      <c r="AO98" s="166">
        <f>'GEN Lion North'!AO98+'GEN Lion South'!AO98</f>
        <v>6248.7709999999997</v>
      </c>
      <c r="AP98" s="166">
        <f>'GEN Lion North'!AP98+'GEN Lion South'!AP98</f>
        <v>9679.9750000000204</v>
      </c>
      <c r="AQ98" s="166">
        <f>'GEN Lion North'!AQ98+'GEN Lion South'!AQ98</f>
        <v>6518.37</v>
      </c>
      <c r="AR98" s="165">
        <f>'GEN Lion North'!AR98+'GEN Lion South'!AR98</f>
        <v>4226.4799999999996</v>
      </c>
      <c r="AS98" s="165">
        <f>'GEN Lion North'!AS98+'GEN Lion South'!AS98</f>
        <v>4943.74</v>
      </c>
      <c r="AT98" s="165">
        <f>'GEN Lion North'!AT98+'GEN Lion South'!AT98</f>
        <v>5736.57</v>
      </c>
      <c r="AU98" s="113">
        <f>'GEN Lion North'!AU98+'GEN Lion South'!AU98</f>
        <v>0</v>
      </c>
      <c r="AV98" s="113">
        <f>'GEN Lion North'!AV98+'GEN Lion South'!AV98</f>
        <v>0</v>
      </c>
      <c r="AW98" s="113">
        <f>'GEN Lion North'!AW98+'GEN Lion South'!AW98</f>
        <v>0</v>
      </c>
      <c r="AX98" s="113">
        <f>'GEN Lion North'!AX98+'GEN Lion South'!AX98</f>
        <v>0</v>
      </c>
      <c r="AY98" s="113">
        <f>'GEN Lion North'!AY98+'GEN Lion South'!AY98</f>
        <v>0</v>
      </c>
      <c r="AZ98" s="113">
        <f>'GEN Lion North'!AZ98+'GEN Lion South'!AZ98</f>
        <v>0</v>
      </c>
      <c r="BA98" s="110">
        <f>SUM(AO98:INDEX(AO98:AQ98,IF($A$2&lt;3,$A$2,3)))</f>
        <v>22447.11600000002</v>
      </c>
      <c r="BB98" s="110">
        <f>SUM(AR98:INDEX(AR98:AT98,IF(AND($A$2&gt;3,$A$2&lt;7),$A$2-3,0)))</f>
        <v>14906.789999999999</v>
      </c>
      <c r="BC98" s="110">
        <f>SUM(AU98:INDEX(AU98:AW98,IF(AND($A$2&gt;6,$A$2&lt;10),$A$2-6,0)))</f>
        <v>0</v>
      </c>
      <c r="BD98" s="110">
        <f>SUM(AX98:INDEX(AX98:AZ98,IF($A$2&gt;9,$A$2-9,0)))</f>
        <v>0</v>
      </c>
      <c r="BE98" s="110">
        <f>SUM($AO98:INDEX(AO98:AZ98,$A$2))</f>
        <v>37353.906000000017</v>
      </c>
      <c r="BF98" s="125">
        <f t="shared" si="173"/>
        <v>2.8936233761843595</v>
      </c>
      <c r="BG98" s="111">
        <f t="shared" si="162"/>
        <v>2.785528165417066</v>
      </c>
      <c r="BH98" s="111">
        <f t="shared" si="162"/>
        <v>1.3340825438720008</v>
      </c>
      <c r="BI98" s="111">
        <f t="shared" si="162"/>
        <v>2.0156781538370558</v>
      </c>
      <c r="BJ98" s="111">
        <f t="shared" si="162"/>
        <v>1.1707487348487637</v>
      </c>
      <c r="BK98" s="111">
        <f t="shared" si="162"/>
        <v>0.91026375111837787</v>
      </c>
      <c r="BL98" s="111">
        <f t="shared" si="162"/>
        <v>0</v>
      </c>
      <c r="BM98" s="111">
        <f t="shared" si="162"/>
        <v>0</v>
      </c>
      <c r="BN98" s="111">
        <f t="shared" si="162"/>
        <v>0</v>
      </c>
      <c r="BO98" s="111">
        <f t="shared" si="162"/>
        <v>0</v>
      </c>
      <c r="BP98" s="111">
        <f t="shared" si="162"/>
        <v>0</v>
      </c>
      <c r="BQ98" s="111">
        <f t="shared" si="162"/>
        <v>0</v>
      </c>
      <c r="BR98" s="111">
        <f>BA98/SUM(N98:INDEX(N98:P98,IF($A$2&lt;3,$A$2,3)))</f>
        <v>2.1336297162601778</v>
      </c>
      <c r="BS98" s="111">
        <f>BB98/SUM(Q98:INDEX(Q98:S98,$B$2))</f>
        <v>1.1810524104044997</v>
      </c>
      <c r="BT98" s="111">
        <f t="shared" si="163"/>
        <v>0</v>
      </c>
      <c r="BU98" s="111">
        <f t="shared" si="163"/>
        <v>0</v>
      </c>
      <c r="BV98" s="111">
        <f t="shared" si="174"/>
        <v>1.6141007093522499</v>
      </c>
    </row>
    <row r="99" spans="1:74" x14ac:dyDescent="0.25">
      <c r="A99" t="s">
        <v>8</v>
      </c>
      <c r="B99" s="6">
        <f>'Agency North'!C99+'Agency South'!C99</f>
        <v>826.59100000000012</v>
      </c>
      <c r="C99" s="6">
        <f>'Agency North'!D99+'Agency South'!D99</f>
        <v>1141.806</v>
      </c>
      <c r="D99" s="6">
        <f>'Agency North'!E99+'Agency South'!E99</f>
        <v>2527.857</v>
      </c>
      <c r="E99" s="6">
        <f>'Agency North'!F99+'Agency South'!F99</f>
        <v>3863.71</v>
      </c>
      <c r="F99" s="6">
        <f>'Agency North'!G99+'Agency South'!G99</f>
        <v>3041.1080000000002</v>
      </c>
      <c r="G99" s="6">
        <f>'Agency North'!H99+'Agency South'!H99</f>
        <v>2635.279</v>
      </c>
      <c r="H99" s="6">
        <f>'Agency North'!I99+'Agency South'!I99</f>
        <v>3522.2210000000005</v>
      </c>
      <c r="I99" s="6">
        <f>'Agency North'!J99+'Agency South'!J99</f>
        <v>2733.703</v>
      </c>
      <c r="J99" s="6">
        <f>'Agency North'!K99+'Agency South'!K99</f>
        <v>4572.6059999999998</v>
      </c>
      <c r="K99" s="6">
        <f>'Agency North'!L99+'Agency South'!L99</f>
        <v>3584.4075000000003</v>
      </c>
      <c r="L99" s="6">
        <f>'Agency North'!M99+'Agency South'!M99</f>
        <v>5719.3940000000002</v>
      </c>
      <c r="M99" s="6">
        <f>'Agency North'!N99+'Agency South'!N99</f>
        <v>8277.2860000000001</v>
      </c>
      <c r="N99" s="6">
        <f>'Agency North'!O99+'Agency South'!O99</f>
        <v>2077.2080000000001</v>
      </c>
      <c r="O99" s="6">
        <f>'Agency North'!P99+'Agency South'!P99</f>
        <v>1733.0194999999999</v>
      </c>
      <c r="P99" s="6">
        <f>'Agency North'!Q99+'Agency South'!Q99</f>
        <v>5499.0010000000002</v>
      </c>
      <c r="Q99" s="6">
        <f>'Agency North'!R99+'Agency South'!R99</f>
        <v>5489.9589999999998</v>
      </c>
      <c r="R99" s="6">
        <f>'Agency North'!S99+'Agency South'!S99</f>
        <v>2784.2375000000002</v>
      </c>
      <c r="S99" s="6">
        <f>'Agency North'!T99+'Agency South'!T99</f>
        <v>2510.1030000000001</v>
      </c>
      <c r="T99" s="6">
        <f>'Agency North'!U99+'Agency South'!U99</f>
        <v>2531.8564999999999</v>
      </c>
      <c r="U99" s="6">
        <f>'Agency North'!V99+'Agency South'!V99</f>
        <v>3827.8319999999999</v>
      </c>
      <c r="V99" s="6">
        <f>'Agency North'!W99+'Agency South'!W99</f>
        <v>6097.2065000000002</v>
      </c>
      <c r="W99" s="6">
        <f>'Agency North'!X99+'Agency South'!X99</f>
        <v>6739.7915000000003</v>
      </c>
      <c r="X99" s="6">
        <f>'Agency North'!Y99+'Agency South'!Y99</f>
        <v>4560.6244999999999</v>
      </c>
      <c r="Y99" s="6">
        <f>'Agency North'!Z99+'Agency South'!Z99</f>
        <v>9155.1155000000199</v>
      </c>
      <c r="Z99" s="22">
        <f>SUM(N99:INDEX(N99:Y99,$A$2))</f>
        <v>20093.527999999998</v>
      </c>
      <c r="AA99" s="22">
        <f t="shared" si="164"/>
        <v>9309.2285000000011</v>
      </c>
      <c r="AB99" s="22">
        <f t="shared" si="165"/>
        <v>10784.299500000001</v>
      </c>
      <c r="AC99" s="22">
        <f t="shared" si="166"/>
        <v>12456.895</v>
      </c>
      <c r="AD99" s="22">
        <f t="shared" si="167"/>
        <v>20455.531500000019</v>
      </c>
      <c r="AE99" s="22">
        <f>SUM(B99                                                               : INDEX(B99:M99,$A$2))</f>
        <v>14036.351000000001</v>
      </c>
      <c r="AF99" s="22">
        <f t="shared" si="168"/>
        <v>4496.2539999999999</v>
      </c>
      <c r="AG99" s="22">
        <f t="shared" si="169"/>
        <v>9540.0969999999998</v>
      </c>
      <c r="AH99" s="22">
        <f t="shared" si="170"/>
        <v>10828.53</v>
      </c>
      <c r="AI99" s="22">
        <f t="shared" si="171"/>
        <v>17581.087500000001</v>
      </c>
      <c r="AJ99" s="31">
        <f t="shared" si="172"/>
        <v>0.43153501932232929</v>
      </c>
      <c r="AK99" s="31">
        <f t="shared" si="161"/>
        <v>1.0704409715287442</v>
      </c>
      <c r="AL99" s="31">
        <f t="shared" si="161"/>
        <v>0.1304182232109381</v>
      </c>
      <c r="AM99" s="31">
        <f t="shared" si="161"/>
        <v>0.15037729036166492</v>
      </c>
      <c r="AN99" s="31">
        <f t="shared" si="161"/>
        <v>0.1634963707449848</v>
      </c>
      <c r="AO99" s="166">
        <f>'GEN Lion North'!AO99+'GEN Lion South'!AO99</f>
        <v>3069.9085</v>
      </c>
      <c r="AP99" s="166">
        <f>'GEN Lion North'!AP99+'GEN Lion South'!AP99</f>
        <v>6875.2839999999997</v>
      </c>
      <c r="AQ99" s="166">
        <f>'GEN Lion North'!AQ99+'GEN Lion South'!AQ99</f>
        <v>9972.36</v>
      </c>
      <c r="AR99" s="165">
        <f>'GEN Lion North'!AR99+'GEN Lion South'!AR99</f>
        <v>3083.9700000000003</v>
      </c>
      <c r="AS99" s="165">
        <f>'GEN Lion North'!AS99+'GEN Lion South'!AS99</f>
        <v>2630.47</v>
      </c>
      <c r="AT99" s="165">
        <f>'GEN Lion North'!AT99+'GEN Lion South'!AT99</f>
        <v>2513.4</v>
      </c>
      <c r="AU99" s="113">
        <f>'GEN Lion North'!AU99+'GEN Lion South'!AU99</f>
        <v>0</v>
      </c>
      <c r="AV99" s="113">
        <f>'GEN Lion North'!AV99+'GEN Lion South'!AV99</f>
        <v>0</v>
      </c>
      <c r="AW99" s="113">
        <f>'GEN Lion North'!AW99+'GEN Lion South'!AW99</f>
        <v>0</v>
      </c>
      <c r="AX99" s="113">
        <f>'GEN Lion North'!AX99+'GEN Lion South'!AX99</f>
        <v>0</v>
      </c>
      <c r="AY99" s="113">
        <f>'GEN Lion North'!AY99+'GEN Lion South'!AY99</f>
        <v>0</v>
      </c>
      <c r="AZ99" s="113">
        <f>'GEN Lion North'!AZ99+'GEN Lion South'!AZ99</f>
        <v>0</v>
      </c>
      <c r="BA99" s="110">
        <f>SUM(AO99:INDEX(AO99:AQ99,IF($A$2&lt;3,$A$2,3)))</f>
        <v>19917.552499999998</v>
      </c>
      <c r="BB99" s="110">
        <f>SUM(AR99:INDEX(AR99:AT99,IF(AND($A$2&gt;3,$A$2&lt;7),$A$2-3,0)))</f>
        <v>8227.84</v>
      </c>
      <c r="BC99" s="110">
        <f>SUM(AU99:INDEX(AU99:AW99,IF(AND($A$2&gt;6,$A$2&lt;10),$A$2-6,0)))</f>
        <v>0</v>
      </c>
      <c r="BD99" s="110">
        <f>SUM(AX99:INDEX(AX99:AZ99,IF($A$2&gt;9,$A$2-9,0)))</f>
        <v>0</v>
      </c>
      <c r="BE99" s="110">
        <f>SUM($AO99:INDEX(AO99:AZ99,$A$2))</f>
        <v>28145.392500000002</v>
      </c>
      <c r="BF99" s="125">
        <f t="shared" si="173"/>
        <v>1.477901346422698</v>
      </c>
      <c r="BG99" s="111">
        <f t="shared" si="162"/>
        <v>3.9672282972003488</v>
      </c>
      <c r="BH99" s="111">
        <f t="shared" si="162"/>
        <v>1.8134857585950612</v>
      </c>
      <c r="BI99" s="111">
        <f t="shared" si="162"/>
        <v>0.56174736459780494</v>
      </c>
      <c r="BJ99" s="111">
        <f t="shared" si="162"/>
        <v>0.94477213240608948</v>
      </c>
      <c r="BK99" s="111">
        <f t="shared" si="162"/>
        <v>1.0013134919164672</v>
      </c>
      <c r="BL99" s="111">
        <f t="shared" si="162"/>
        <v>0</v>
      </c>
      <c r="BM99" s="111">
        <f t="shared" si="162"/>
        <v>0</v>
      </c>
      <c r="BN99" s="111">
        <f t="shared" si="162"/>
        <v>0</v>
      </c>
      <c r="BO99" s="111">
        <f t="shared" si="162"/>
        <v>0</v>
      </c>
      <c r="BP99" s="111">
        <f t="shared" si="162"/>
        <v>0</v>
      </c>
      <c r="BQ99" s="111">
        <f t="shared" si="162"/>
        <v>0</v>
      </c>
      <c r="BR99" s="111">
        <f>BA99/SUM(N99:INDEX(N99:P99,IF($A$2&lt;3,$A$2,3)))</f>
        <v>2.1395492118385531</v>
      </c>
      <c r="BS99" s="111">
        <f>BB99/SUM(Q99:INDEX(Q99:S99,$B$2))</f>
        <v>0.76294617003172061</v>
      </c>
      <c r="BT99" s="111">
        <f t="shared" si="163"/>
        <v>0</v>
      </c>
      <c r="BU99" s="111">
        <f t="shared" si="163"/>
        <v>0</v>
      </c>
      <c r="BV99" s="111">
        <f t="shared" si="174"/>
        <v>1.4007193012595898</v>
      </c>
    </row>
    <row r="100" spans="1:74" x14ac:dyDescent="0.25">
      <c r="A100" t="s">
        <v>1</v>
      </c>
      <c r="B100" s="6">
        <f>'Agency North'!C100+'Agency South'!C100</f>
        <v>1163.1880000000001</v>
      </c>
      <c r="C100" s="6">
        <f>'Agency North'!D100+'Agency South'!D100</f>
        <v>1238.098</v>
      </c>
      <c r="D100" s="6">
        <f>'Agency North'!E100+'Agency South'!E100</f>
        <v>1670.8544999999999</v>
      </c>
      <c r="E100" s="6">
        <f>'Agency North'!F100+'Agency South'!F100</f>
        <v>3477.4745000000003</v>
      </c>
      <c r="F100" s="6">
        <f>'Agency North'!G100+'Agency South'!G100</f>
        <v>2406.3429999999998</v>
      </c>
      <c r="G100" s="6">
        <f>'Agency North'!H100+'Agency South'!H100</f>
        <v>5399.6035000000011</v>
      </c>
      <c r="H100" s="6">
        <f>'Agency North'!I100+'Agency South'!I100</f>
        <v>4265.6030000000001</v>
      </c>
      <c r="I100" s="6">
        <f>'Agency North'!J100+'Agency South'!J100</f>
        <v>2426.2089999999998</v>
      </c>
      <c r="J100" s="6">
        <f>'Agency North'!K100+'Agency South'!K100</f>
        <v>5651.0095000000001</v>
      </c>
      <c r="K100" s="6">
        <f>'Agency North'!L100+'Agency South'!L100</f>
        <v>4779.9255000000003</v>
      </c>
      <c r="L100" s="6">
        <f>'Agency North'!M100+'Agency South'!M100</f>
        <v>7891.0340000000197</v>
      </c>
      <c r="M100" s="6">
        <f>'Agency North'!N100+'Agency South'!N100</f>
        <v>9060.6965000000109</v>
      </c>
      <c r="N100" s="6">
        <f>'Agency North'!O100+'Agency South'!O100</f>
        <v>1787.0029999999999</v>
      </c>
      <c r="O100" s="6">
        <f>'Agency North'!P100+'Agency South'!P100</f>
        <v>2160.8409999999999</v>
      </c>
      <c r="P100" s="6">
        <f>'Agency North'!Q100+'Agency South'!Q100</f>
        <v>5269.8829999999998</v>
      </c>
      <c r="Q100" s="6">
        <f>'Agency North'!R100+'Agency South'!R100</f>
        <v>3690.7139999999999</v>
      </c>
      <c r="R100" s="6">
        <f>'Agency North'!S100+'Agency South'!S100</f>
        <v>4527.99</v>
      </c>
      <c r="S100" s="6">
        <f>'Agency North'!T100+'Agency South'!T100</f>
        <v>5901.0484999999999</v>
      </c>
      <c r="T100" s="6">
        <f>'Agency North'!U100+'Agency South'!U100</f>
        <v>4429.9855000000007</v>
      </c>
      <c r="U100" s="6">
        <f>'Agency North'!V100+'Agency South'!V100</f>
        <v>3542.5015000000003</v>
      </c>
      <c r="V100" s="6">
        <f>'Agency North'!W100+'Agency South'!W100</f>
        <v>4720.8329999999996</v>
      </c>
      <c r="W100" s="6">
        <f>'Agency North'!X100+'Agency South'!X100</f>
        <v>3664.6169999999997</v>
      </c>
      <c r="X100" s="6">
        <f>'Agency North'!Y100+'Agency South'!Y100</f>
        <v>7175.3250000000098</v>
      </c>
      <c r="Y100" s="6">
        <f>'Agency North'!Z100+'Agency South'!Z100</f>
        <v>13488.51900000002</v>
      </c>
      <c r="Z100" s="22">
        <f>SUM(N100:INDEX(N100:Y100,$A$2))</f>
        <v>23337.479499999998</v>
      </c>
      <c r="AA100" s="22">
        <f t="shared" si="164"/>
        <v>9217.726999999999</v>
      </c>
      <c r="AB100" s="22">
        <f t="shared" si="165"/>
        <v>14119.752499999999</v>
      </c>
      <c r="AC100" s="22">
        <f t="shared" si="166"/>
        <v>12693.32</v>
      </c>
      <c r="AD100" s="22">
        <f t="shared" si="167"/>
        <v>24328.461000000032</v>
      </c>
      <c r="AE100" s="22">
        <f>SUM(B100                                                               : INDEX(B100:M100,$A$2))</f>
        <v>15355.5615</v>
      </c>
      <c r="AF100" s="22">
        <f t="shared" si="168"/>
        <v>4072.1405</v>
      </c>
      <c r="AG100" s="22">
        <f t="shared" si="169"/>
        <v>11283.421000000002</v>
      </c>
      <c r="AH100" s="22">
        <f t="shared" si="170"/>
        <v>12342.8215</v>
      </c>
      <c r="AI100" s="22">
        <f t="shared" si="171"/>
        <v>21731.656000000032</v>
      </c>
      <c r="AJ100" s="31">
        <f t="shared" si="172"/>
        <v>0.51980632554530803</v>
      </c>
      <c r="AK100" s="31">
        <f t="shared" si="161"/>
        <v>1.263607309227174</v>
      </c>
      <c r="AL100" s="31">
        <f t="shared" si="161"/>
        <v>0.25137159200210601</v>
      </c>
      <c r="AM100" s="31">
        <f t="shared" si="161"/>
        <v>2.8396951215732935E-2</v>
      </c>
      <c r="AN100" s="31">
        <f t="shared" si="161"/>
        <v>0.11949411494457651</v>
      </c>
      <c r="AO100" s="166">
        <f>'GEN Lion North'!AO100+'GEN Lion South'!AO100</f>
        <v>1532.2280000000001</v>
      </c>
      <c r="AP100" s="166">
        <f>'GEN Lion North'!AP100+'GEN Lion South'!AP100</f>
        <v>1883.4704999999999</v>
      </c>
      <c r="AQ100" s="166">
        <f>'GEN Lion North'!AQ100+'GEN Lion South'!AQ100</f>
        <v>3438.4900000000002</v>
      </c>
      <c r="AR100" s="165">
        <f>'GEN Lion North'!AR100+'GEN Lion South'!AR100</f>
        <v>4280.5200000000004</v>
      </c>
      <c r="AS100" s="165">
        <f>'GEN Lion North'!AS100+'GEN Lion South'!AS100</f>
        <v>9400.81</v>
      </c>
      <c r="AT100" s="165">
        <f>'GEN Lion North'!AT100+'GEN Lion South'!AT100</f>
        <v>3790.3900000000003</v>
      </c>
      <c r="AU100" s="113">
        <f>'GEN Lion North'!AU100+'GEN Lion South'!AU100</f>
        <v>0</v>
      </c>
      <c r="AV100" s="113">
        <f>'GEN Lion North'!AV100+'GEN Lion South'!AV100</f>
        <v>0</v>
      </c>
      <c r="AW100" s="113">
        <f>'GEN Lion North'!AW100+'GEN Lion South'!AW100</f>
        <v>0</v>
      </c>
      <c r="AX100" s="113">
        <f>'GEN Lion North'!AX100+'GEN Lion South'!AX100</f>
        <v>0</v>
      </c>
      <c r="AY100" s="113">
        <f>'GEN Lion North'!AY100+'GEN Lion South'!AY100</f>
        <v>0</v>
      </c>
      <c r="AZ100" s="113">
        <f>'GEN Lion North'!AZ100+'GEN Lion South'!AZ100</f>
        <v>0</v>
      </c>
      <c r="BA100" s="110">
        <f>SUM(AO100:INDEX(AO100:AQ100,IF($A$2&lt;3,$A$2,3)))</f>
        <v>6854.1885000000002</v>
      </c>
      <c r="BB100" s="110">
        <f>SUM(AR100:INDEX(AR100:AT100,IF(AND($A$2&gt;3,$A$2&lt;7),$A$2-3,0)))</f>
        <v>17471.72</v>
      </c>
      <c r="BC100" s="110">
        <f>SUM(AU100:INDEX(AU100:AW100,IF(AND($A$2&gt;6,$A$2&lt;10),$A$2-6,0)))</f>
        <v>0</v>
      </c>
      <c r="BD100" s="110">
        <f>SUM(AX100:INDEX(AX100:AZ100,IF($A$2&gt;9,$A$2-9,0)))</f>
        <v>0</v>
      </c>
      <c r="BE100" s="110">
        <f>SUM($AO100:INDEX(AO100:AZ100,$A$2))</f>
        <v>24325.908499999998</v>
      </c>
      <c r="BF100" s="125">
        <f t="shared" si="173"/>
        <v>0.85742889071814665</v>
      </c>
      <c r="BG100" s="111">
        <f t="shared" si="162"/>
        <v>0.87163770957696562</v>
      </c>
      <c r="BH100" s="111">
        <f t="shared" si="162"/>
        <v>0.65247938142080197</v>
      </c>
      <c r="BI100" s="111">
        <f t="shared" si="162"/>
        <v>1.1598081021721001</v>
      </c>
      <c r="BJ100" s="111">
        <f t="shared" si="162"/>
        <v>2.0761552035229758</v>
      </c>
      <c r="BK100" s="111">
        <f t="shared" si="162"/>
        <v>0.64232483430698806</v>
      </c>
      <c r="BL100" s="111">
        <f t="shared" si="162"/>
        <v>0</v>
      </c>
      <c r="BM100" s="111">
        <f t="shared" si="162"/>
        <v>0</v>
      </c>
      <c r="BN100" s="111">
        <f t="shared" si="162"/>
        <v>0</v>
      </c>
      <c r="BO100" s="111">
        <f t="shared" si="162"/>
        <v>0</v>
      </c>
      <c r="BP100" s="111">
        <f t="shared" si="162"/>
        <v>0</v>
      </c>
      <c r="BQ100" s="111">
        <f t="shared" si="162"/>
        <v>0</v>
      </c>
      <c r="BR100" s="111">
        <f>BA100/SUM(N100:INDEX(N100:P100,IF($A$2&lt;3,$A$2,3)))</f>
        <v>0.7435877087702859</v>
      </c>
      <c r="BS100" s="111">
        <f>BB100/SUM(Q100:INDEX(Q100:S100,$B$2))</f>
        <v>1.2373956271542297</v>
      </c>
      <c r="BT100" s="111">
        <f t="shared" si="163"/>
        <v>0</v>
      </c>
      <c r="BU100" s="111">
        <f t="shared" si="163"/>
        <v>0</v>
      </c>
      <c r="BV100" s="111">
        <f t="shared" si="174"/>
        <v>1.0423537169041754</v>
      </c>
    </row>
    <row r="101" spans="1:74" x14ac:dyDescent="0.25">
      <c r="A101" t="s">
        <v>2</v>
      </c>
      <c r="B101" s="6">
        <f>'Agency North'!C101+'Agency South'!C101</f>
        <v>382.339</v>
      </c>
      <c r="C101" s="6">
        <f>'Agency North'!D101+'Agency South'!D101</f>
        <v>401.28800000000001</v>
      </c>
      <c r="D101" s="6">
        <f>'Agency North'!E101+'Agency South'!E101</f>
        <v>715.85500000000002</v>
      </c>
      <c r="E101" s="6">
        <f>'Agency North'!F101+'Agency South'!F101</f>
        <v>416.81299999999999</v>
      </c>
      <c r="F101" s="6">
        <f>'Agency North'!G101+'Agency South'!G101</f>
        <v>495.71550000000013</v>
      </c>
      <c r="G101" s="6">
        <f>'Agency North'!H101+'Agency South'!H101</f>
        <v>1178.4275</v>
      </c>
      <c r="H101" s="6">
        <f>'Agency North'!I101+'Agency South'!I101</f>
        <v>1019.672</v>
      </c>
      <c r="I101" s="6">
        <f>'Agency North'!J101+'Agency South'!J101</f>
        <v>1070.9360000000001</v>
      </c>
      <c r="J101" s="6">
        <f>'Agency North'!K101+'Agency South'!K101</f>
        <v>5042.2280000000001</v>
      </c>
      <c r="K101" s="6">
        <f>'Agency North'!L101+'Agency South'!L101</f>
        <v>-690.76250000000005</v>
      </c>
      <c r="L101" s="6">
        <f>'Agency North'!M101+'Agency South'!M101</f>
        <v>4261.8795</v>
      </c>
      <c r="M101" s="6">
        <f>'Agency North'!N101+'Agency South'!N101</f>
        <v>6683.2224999999908</v>
      </c>
      <c r="N101" s="6">
        <f>'Agency North'!O101+'Agency South'!O101</f>
        <v>1618.5117</v>
      </c>
      <c r="O101" s="6">
        <f>'Agency North'!P101+'Agency South'!P101</f>
        <v>2392.8905</v>
      </c>
      <c r="P101" s="6">
        <f>'Agency North'!Q101+'Agency South'!Q101</f>
        <v>3090.6607000000004</v>
      </c>
      <c r="Q101" s="6">
        <f>'Agency North'!R101+'Agency South'!R101</f>
        <v>2189.4195</v>
      </c>
      <c r="R101" s="6">
        <f>'Agency North'!S101+'Agency South'!S101</f>
        <v>2618.9499999999998</v>
      </c>
      <c r="S101" s="6">
        <f>'Agency North'!T101+'Agency South'!T101</f>
        <v>4033.3780999999999</v>
      </c>
      <c r="T101" s="6">
        <f>'Agency North'!U101+'Agency South'!U101</f>
        <v>2560.4470000000001</v>
      </c>
      <c r="U101" s="6">
        <f>'Agency North'!V101+'Agency South'!V101</f>
        <v>3611.2749999999996</v>
      </c>
      <c r="V101" s="6">
        <f>'Agency North'!W101+'Agency South'!W101</f>
        <v>4759.9645</v>
      </c>
      <c r="W101" s="6">
        <f>'Agency North'!X101+'Agency South'!X101</f>
        <v>4869.0685000000003</v>
      </c>
      <c r="X101" s="6">
        <f>'Agency North'!Y101+'Agency South'!Y101</f>
        <v>4908.6975000000002</v>
      </c>
      <c r="Y101" s="6">
        <f>'Agency North'!Z101+'Agency South'!Z101</f>
        <v>12788.59700000002</v>
      </c>
      <c r="Z101" s="22">
        <f>SUM(N101:INDEX(N101:Y101,$A$2))</f>
        <v>15943.810500000001</v>
      </c>
      <c r="AA101" s="22">
        <f t="shared" si="164"/>
        <v>7102.0629000000008</v>
      </c>
      <c r="AB101" s="22">
        <f t="shared" si="165"/>
        <v>8841.7475999999988</v>
      </c>
      <c r="AC101" s="22">
        <f t="shared" si="166"/>
        <v>10931.6865</v>
      </c>
      <c r="AD101" s="22">
        <f t="shared" si="167"/>
        <v>22566.363000000019</v>
      </c>
      <c r="AE101" s="22">
        <f>SUM(B101                                                               : INDEX(B101:M101,$A$2))</f>
        <v>3590.4380000000001</v>
      </c>
      <c r="AF101" s="22">
        <f t="shared" si="168"/>
        <v>1499.482</v>
      </c>
      <c r="AG101" s="22">
        <f t="shared" si="169"/>
        <v>2090.9560000000001</v>
      </c>
      <c r="AH101" s="22">
        <f t="shared" si="170"/>
        <v>7132.8360000000002</v>
      </c>
      <c r="AI101" s="22">
        <f t="shared" si="171"/>
        <v>10254.339499999991</v>
      </c>
      <c r="AJ101" s="31">
        <f t="shared" si="172"/>
        <v>3.4406310594974769</v>
      </c>
      <c r="AK101" s="31">
        <f t="shared" si="161"/>
        <v>3.7363442175364563</v>
      </c>
      <c r="AL101" s="31">
        <f t="shared" si="161"/>
        <v>3.2285670286701382</v>
      </c>
      <c r="AM101" s="31">
        <f t="shared" si="161"/>
        <v>0.53258626722947211</v>
      </c>
      <c r="AN101" s="31">
        <f t="shared" si="161"/>
        <v>1.200664703952901</v>
      </c>
      <c r="AO101" s="166">
        <f>'GEN Lion North'!AO101+'GEN Lion South'!AO101</f>
        <v>2956.5045</v>
      </c>
      <c r="AP101" s="166">
        <f>'GEN Lion North'!AP101+'GEN Lion South'!AP101</f>
        <v>3172.1225000000004</v>
      </c>
      <c r="AQ101" s="166">
        <f>'GEN Lion North'!AQ101+'GEN Lion South'!AQ101</f>
        <v>4273.9799999999996</v>
      </c>
      <c r="AR101" s="165">
        <f>'GEN Lion North'!AR101+'GEN Lion South'!AR101</f>
        <v>4321.6499999999996</v>
      </c>
      <c r="AS101" s="165">
        <f>'GEN Lion North'!AS101+'GEN Lion South'!AS101</f>
        <v>4714.79</v>
      </c>
      <c r="AT101" s="165">
        <f>'GEN Lion North'!AT101+'GEN Lion South'!AT101</f>
        <v>4379.9400000000005</v>
      </c>
      <c r="AU101" s="113">
        <f>'GEN Lion North'!AU101+'GEN Lion South'!AU101</f>
        <v>0</v>
      </c>
      <c r="AV101" s="113">
        <f>'GEN Lion North'!AV101+'GEN Lion South'!AV101</f>
        <v>0</v>
      </c>
      <c r="AW101" s="113">
        <f>'GEN Lion North'!AW101+'GEN Lion South'!AW101</f>
        <v>0</v>
      </c>
      <c r="AX101" s="113">
        <f>'GEN Lion North'!AX101+'GEN Lion South'!AX101</f>
        <v>0</v>
      </c>
      <c r="AY101" s="113">
        <f>'GEN Lion North'!AY101+'GEN Lion South'!AY101</f>
        <v>0</v>
      </c>
      <c r="AZ101" s="113">
        <f>'GEN Lion North'!AZ101+'GEN Lion South'!AZ101</f>
        <v>0</v>
      </c>
      <c r="BA101" s="110">
        <f>SUM(AO101:INDEX(AO101:AQ101,IF($A$2&lt;3,$A$2,3)))</f>
        <v>10402.607</v>
      </c>
      <c r="BB101" s="110">
        <f>SUM(AR101:INDEX(AR101:AT101,IF(AND($A$2&gt;3,$A$2&lt;7),$A$2-3,0)))</f>
        <v>13416.38</v>
      </c>
      <c r="BC101" s="110">
        <f>SUM(AU101:INDEX(AU101:AW101,IF(AND($A$2&gt;6,$A$2&lt;10),$A$2-6,0)))</f>
        <v>0</v>
      </c>
      <c r="BD101" s="110">
        <f>SUM(AX101:INDEX(AX101:AZ101,IF($A$2&gt;9,$A$2-9,0)))</f>
        <v>0</v>
      </c>
      <c r="BE101" s="110">
        <f>SUM($AO101:INDEX(AO101:AZ101,$A$2))</f>
        <v>23818.987000000001</v>
      </c>
      <c r="BF101" s="125">
        <f t="shared" si="173"/>
        <v>1.8266809563378503</v>
      </c>
      <c r="BG101" s="111">
        <f t="shared" si="162"/>
        <v>1.3256446544461606</v>
      </c>
      <c r="BH101" s="111">
        <f t="shared" si="162"/>
        <v>1.3828693651166559</v>
      </c>
      <c r="BI101" s="111">
        <f t="shared" si="162"/>
        <v>1.9738793776158474</v>
      </c>
      <c r="BJ101" s="111">
        <f t="shared" si="162"/>
        <v>1.8002596460413525</v>
      </c>
      <c r="BK101" s="111">
        <f t="shared" si="162"/>
        <v>1.0859234843368641</v>
      </c>
      <c r="BL101" s="111">
        <f t="shared" si="162"/>
        <v>0</v>
      </c>
      <c r="BM101" s="111">
        <f t="shared" si="162"/>
        <v>0</v>
      </c>
      <c r="BN101" s="111">
        <f t="shared" si="162"/>
        <v>0</v>
      </c>
      <c r="BO101" s="111">
        <f t="shared" si="162"/>
        <v>0</v>
      </c>
      <c r="BP101" s="111">
        <f t="shared" si="162"/>
        <v>0</v>
      </c>
      <c r="BQ101" s="111">
        <f t="shared" si="162"/>
        <v>0</v>
      </c>
      <c r="BR101" s="111">
        <f>BA101/SUM(N101:INDEX(N101:P101,IF($A$2&lt;3,$A$2,3)))</f>
        <v>1.4647303391244253</v>
      </c>
      <c r="BS101" s="111">
        <f>BB101/SUM(Q101:INDEX(Q101:S101,$B$2))</f>
        <v>1.5173900689044777</v>
      </c>
      <c r="BT101" s="111">
        <f t="shared" si="163"/>
        <v>0</v>
      </c>
      <c r="BU101" s="111">
        <f t="shared" si="163"/>
        <v>0</v>
      </c>
      <c r="BV101" s="111">
        <f t="shared" si="174"/>
        <v>1.493933147286215</v>
      </c>
    </row>
    <row r="102" spans="1:74" x14ac:dyDescent="0.25">
      <c r="A102" s="135" t="s">
        <v>136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31"/>
      <c r="AK102" s="31"/>
      <c r="AL102" s="31"/>
      <c r="AM102" s="31"/>
      <c r="AN102" s="31"/>
      <c r="AO102" s="166"/>
      <c r="AP102" s="166">
        <f>'GEN Lion North'!AP102+'GEN Lion South'!AP102</f>
        <v>1743.7429999999999</v>
      </c>
      <c r="AQ102" s="166">
        <f>'GEN Lion North'!AQ102+'GEN Lion South'!AQ102</f>
        <v>1505.15</v>
      </c>
      <c r="AR102" s="165">
        <f>'GEN Lion North'!AR102+'GEN Lion South'!AR102</f>
        <v>2948.24</v>
      </c>
      <c r="AS102" s="165">
        <f>'GEN Lion North'!AS102+'GEN Lion South'!AS102</f>
        <v>1404.26</v>
      </c>
      <c r="AT102" s="165"/>
      <c r="AU102" s="113"/>
      <c r="AV102" s="113"/>
      <c r="AW102" s="113"/>
      <c r="AX102" s="113"/>
      <c r="AY102" s="113"/>
      <c r="AZ102" s="113"/>
      <c r="BA102" s="110">
        <f>SUM(AO102:INDEX(AO102:AQ102,IF($A$2&lt;3,$A$2,3)))</f>
        <v>3248.893</v>
      </c>
      <c r="BB102" s="110">
        <f>SUM(AR102:INDEX(AR102:AT102,IF(AND($A$2&gt;3,$A$2&lt;7),$A$2-3,0)))</f>
        <v>4352.5</v>
      </c>
      <c r="BC102" s="110">
        <f>SUM(AU102:INDEX(AU102:AW102,IF(AND($A$2&gt;6,$A$2&lt;10),$A$2-6,0)))</f>
        <v>0</v>
      </c>
      <c r="BD102" s="110">
        <f>SUM(AX102:INDEX(AX102:AZ102,IF($A$2&gt;9,$A$2-9,0)))</f>
        <v>0</v>
      </c>
      <c r="BE102" s="110">
        <f>SUM($AO102:INDEX(AO102:AZ102,$A$2))</f>
        <v>7601.393</v>
      </c>
      <c r="BF102" s="125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</row>
    <row r="103" spans="1:74" s="17" customFormat="1" x14ac:dyDescent="0.25">
      <c r="A103" s="1" t="s">
        <v>3</v>
      </c>
      <c r="B103" s="7">
        <f>SUM(B95:B101)</f>
        <v>10123.743</v>
      </c>
      <c r="C103" s="7">
        <f t="shared" ref="C103:AD103" si="175">SUM(C95:C101)</f>
        <v>9101.639000000001</v>
      </c>
      <c r="D103" s="7">
        <f t="shared" si="175"/>
        <v>18571.495999999999</v>
      </c>
      <c r="E103" s="7">
        <f t="shared" si="175"/>
        <v>22629.834999999999</v>
      </c>
      <c r="F103" s="7">
        <f t="shared" si="175"/>
        <v>18306.072</v>
      </c>
      <c r="G103" s="7">
        <f t="shared" si="175"/>
        <v>26230.601999999992</v>
      </c>
      <c r="H103" s="7">
        <f t="shared" si="175"/>
        <v>28538.013999999999</v>
      </c>
      <c r="I103" s="7">
        <f t="shared" si="175"/>
        <v>16287.661999999998</v>
      </c>
      <c r="J103" s="7">
        <f t="shared" si="175"/>
        <v>37854.292000000001</v>
      </c>
      <c r="K103" s="7">
        <f t="shared" si="175"/>
        <v>25289.30899999999</v>
      </c>
      <c r="L103" s="7">
        <f t="shared" si="175"/>
        <v>41639.971000000041</v>
      </c>
      <c r="M103" s="7">
        <f t="shared" si="175"/>
        <v>57736.464499999995</v>
      </c>
      <c r="N103" s="7">
        <f t="shared" si="175"/>
        <v>13641.924700000003</v>
      </c>
      <c r="O103" s="7">
        <f t="shared" si="175"/>
        <v>13892.63899999997</v>
      </c>
      <c r="P103" s="7">
        <f t="shared" si="175"/>
        <v>33141.96669999999</v>
      </c>
      <c r="Q103" s="7">
        <f t="shared" si="175"/>
        <v>30639.373499999998</v>
      </c>
      <c r="R103" s="7">
        <f t="shared" si="175"/>
        <v>27458.015000000003</v>
      </c>
      <c r="S103" s="7">
        <f t="shared" si="175"/>
        <v>41468.133600000067</v>
      </c>
      <c r="T103" s="7">
        <f t="shared" si="175"/>
        <v>29747.921000000017</v>
      </c>
      <c r="U103" s="7">
        <f t="shared" si="175"/>
        <v>31024.38900000001</v>
      </c>
      <c r="V103" s="7">
        <f t="shared" si="175"/>
        <v>48843.573000000077</v>
      </c>
      <c r="W103" s="7">
        <f t="shared" si="175"/>
        <v>39101.215000000026</v>
      </c>
      <c r="X103" s="7">
        <f t="shared" si="175"/>
        <v>50426.896000000073</v>
      </c>
      <c r="Y103" s="7">
        <f t="shared" si="175"/>
        <v>94434.854000000225</v>
      </c>
      <c r="Z103" s="7">
        <f t="shared" si="175"/>
        <v>160242.05250000002</v>
      </c>
      <c r="AA103" s="7">
        <f t="shared" si="175"/>
        <v>60676.530399999974</v>
      </c>
      <c r="AB103" s="7">
        <f t="shared" si="175"/>
        <v>99565.52210000006</v>
      </c>
      <c r="AC103" s="7">
        <f t="shared" si="175"/>
        <v>109615.8830000001</v>
      </c>
      <c r="AD103" s="7">
        <f t="shared" si="175"/>
        <v>183962.96500000032</v>
      </c>
      <c r="AE103" s="7">
        <f>SUM(AE95:AE101)</f>
        <v>104963.38699999997</v>
      </c>
      <c r="AF103" s="7">
        <f t="shared" ref="AF103:AI103" si="176">SUM(AF95:AF101)</f>
        <v>37796.877999999997</v>
      </c>
      <c r="AG103" s="7">
        <f t="shared" si="176"/>
        <v>67166.508999999991</v>
      </c>
      <c r="AH103" s="7">
        <f t="shared" si="176"/>
        <v>82679.968000000008</v>
      </c>
      <c r="AI103" s="7">
        <f t="shared" si="176"/>
        <v>124665.74450000003</v>
      </c>
      <c r="AJ103" s="31">
        <f t="shared" si="172"/>
        <v>0.52664712029538507</v>
      </c>
      <c r="AK103" s="31">
        <f t="shared" si="161"/>
        <v>0.6053318054469996</v>
      </c>
      <c r="AL103" s="31">
        <f t="shared" si="161"/>
        <v>0.48236857300414515</v>
      </c>
      <c r="AM103" s="31">
        <f t="shared" si="161"/>
        <v>0.32578526155211018</v>
      </c>
      <c r="AN103" s="31">
        <f t="shared" si="161"/>
        <v>0.47564967215192189</v>
      </c>
      <c r="AO103" s="114">
        <f t="shared" ref="AO103" si="177">SUM(AO95:AO101)</f>
        <v>27131.55</v>
      </c>
      <c r="AP103" s="114">
        <f>SUM(AP95:AP102)</f>
        <v>40723.48230000004</v>
      </c>
      <c r="AQ103" s="114">
        <f t="shared" ref="AQ103:AZ103" si="178">SUM(AQ95:AQ102)</f>
        <v>56762.079999999994</v>
      </c>
      <c r="AR103" s="114">
        <f t="shared" si="178"/>
        <v>49965.19</v>
      </c>
      <c r="AS103" s="114">
        <f t="shared" si="178"/>
        <v>53646.53</v>
      </c>
      <c r="AT103" s="114">
        <f t="shared" si="178"/>
        <v>56905.340000000004</v>
      </c>
      <c r="AU103" s="114">
        <f t="shared" si="178"/>
        <v>0</v>
      </c>
      <c r="AV103" s="114">
        <f t="shared" si="178"/>
        <v>0</v>
      </c>
      <c r="AW103" s="114">
        <f t="shared" si="178"/>
        <v>0</v>
      </c>
      <c r="AX103" s="114">
        <f t="shared" si="178"/>
        <v>0</v>
      </c>
      <c r="AY103" s="114">
        <f t="shared" si="178"/>
        <v>0</v>
      </c>
      <c r="AZ103" s="114">
        <f t="shared" si="178"/>
        <v>0</v>
      </c>
      <c r="BA103" s="116">
        <f>SUM(AO103:INDEX(AO103:AQ103,IF($A$2&lt;3,$A$2,3)))</f>
        <v>124617.11230000004</v>
      </c>
      <c r="BB103" s="116">
        <f>SUM(AR103:INDEX(AR103:AT103,IF(AND($A$2&gt;3,$A$2&lt;7),$A$2-3,0)))</f>
        <v>160517.06</v>
      </c>
      <c r="BC103" s="116">
        <f>SUM(AU103:INDEX(AU103:AW103,IF(AND($A$2&gt;6,$A$2&lt;10),$A$2-6,0)))</f>
        <v>0</v>
      </c>
      <c r="BD103" s="116">
        <f>SUM(AX103:INDEX(AX103:AZ103,IF($A$2&gt;9,$A$2-9,0)))</f>
        <v>0</v>
      </c>
      <c r="BE103" s="116">
        <f>SUM($AO103:INDEX(AO103:AZ103,$A$2))</f>
        <v>285134.17230000003</v>
      </c>
      <c r="BF103" s="126">
        <f t="shared" si="173"/>
        <v>1.9888359301675367</v>
      </c>
      <c r="BG103" s="118">
        <f t="shared" si="162"/>
        <v>2.9312992513517502</v>
      </c>
      <c r="BH103" s="118">
        <f t="shared" si="162"/>
        <v>1.7126949801684526</v>
      </c>
      <c r="BI103" s="118">
        <f t="shared" si="162"/>
        <v>1.6307510334700546</v>
      </c>
      <c r="BJ103" s="118">
        <f t="shared" si="162"/>
        <v>1.9537657765865446</v>
      </c>
      <c r="BK103" s="118">
        <f t="shared" si="162"/>
        <v>1.3722667277217393</v>
      </c>
      <c r="BL103" s="118">
        <f t="shared" si="162"/>
        <v>0</v>
      </c>
      <c r="BM103" s="118">
        <f t="shared" si="162"/>
        <v>0</v>
      </c>
      <c r="BN103" s="118">
        <f t="shared" si="162"/>
        <v>0</v>
      </c>
      <c r="BO103" s="118">
        <f t="shared" si="162"/>
        <v>0</v>
      </c>
      <c r="BP103" s="118">
        <f t="shared" si="162"/>
        <v>0</v>
      </c>
      <c r="BQ103" s="118">
        <f t="shared" si="162"/>
        <v>0</v>
      </c>
      <c r="BR103" s="118">
        <f>BA103/SUM(N103:INDEX(N103:P103,IF($A$2&lt;3,$A$2,3)))</f>
        <v>2.0537943003412096</v>
      </c>
      <c r="BS103" s="111">
        <f>BB103/SUM(Q103:INDEX(Q103:S103,$B$2))</f>
        <v>1.6121751447130703</v>
      </c>
      <c r="BT103" s="118">
        <f t="shared" si="163"/>
        <v>0</v>
      </c>
      <c r="BU103" s="118">
        <f t="shared" si="163"/>
        <v>0</v>
      </c>
      <c r="BV103" s="118">
        <f t="shared" si="174"/>
        <v>1.7793966555689245</v>
      </c>
    </row>
    <row r="104" spans="1:74" s="17" customFormat="1" x14ac:dyDescent="0.25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31"/>
      <c r="AK104" s="31"/>
      <c r="AL104" s="31"/>
      <c r="AM104" s="31"/>
      <c r="AN104" s="31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24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</row>
    <row r="105" spans="1:74" x14ac:dyDescent="0.25">
      <c r="BF105" s="124"/>
    </row>
    <row r="106" spans="1:74" s="17" customFormat="1" hidden="1" outlineLevel="1" x14ac:dyDescent="0.25">
      <c r="A106" s="2" t="s">
        <v>9</v>
      </c>
      <c r="B106" s="3">
        <f t="shared" ref="B106:Y106" si="179">B94</f>
        <v>42005</v>
      </c>
      <c r="C106" s="3">
        <f t="shared" si="179"/>
        <v>42036</v>
      </c>
      <c r="D106" s="3">
        <f t="shared" si="179"/>
        <v>42064</v>
      </c>
      <c r="E106" s="3">
        <f t="shared" si="179"/>
        <v>42095</v>
      </c>
      <c r="F106" s="3">
        <f t="shared" si="179"/>
        <v>42125</v>
      </c>
      <c r="G106" s="3">
        <f t="shared" si="179"/>
        <v>42156</v>
      </c>
      <c r="H106" s="3">
        <f t="shared" si="179"/>
        <v>42186</v>
      </c>
      <c r="I106" s="3">
        <f t="shared" si="179"/>
        <v>42217</v>
      </c>
      <c r="J106" s="3">
        <f t="shared" si="179"/>
        <v>42248</v>
      </c>
      <c r="K106" s="3">
        <f t="shared" si="179"/>
        <v>42278</v>
      </c>
      <c r="L106" s="3">
        <f t="shared" si="179"/>
        <v>42309</v>
      </c>
      <c r="M106" s="3">
        <f t="shared" si="179"/>
        <v>42339</v>
      </c>
      <c r="N106" s="3">
        <f t="shared" si="179"/>
        <v>42370</v>
      </c>
      <c r="O106" s="3">
        <f t="shared" si="179"/>
        <v>42401</v>
      </c>
      <c r="P106" s="3">
        <f t="shared" si="179"/>
        <v>42430</v>
      </c>
      <c r="Q106" s="3">
        <f t="shared" si="179"/>
        <v>42461</v>
      </c>
      <c r="R106" s="3">
        <f t="shared" si="179"/>
        <v>42491</v>
      </c>
      <c r="S106" s="3">
        <f t="shared" si="179"/>
        <v>42522</v>
      </c>
      <c r="T106" s="3">
        <f t="shared" si="179"/>
        <v>42552</v>
      </c>
      <c r="U106" s="3">
        <f t="shared" si="179"/>
        <v>42583</v>
      </c>
      <c r="V106" s="3">
        <f t="shared" si="179"/>
        <v>42614</v>
      </c>
      <c r="W106" s="3">
        <f t="shared" si="179"/>
        <v>42644</v>
      </c>
      <c r="X106" s="3">
        <f t="shared" si="179"/>
        <v>42675</v>
      </c>
      <c r="Y106" s="3">
        <f t="shared" si="179"/>
        <v>42705</v>
      </c>
      <c r="Z106" s="29" t="s">
        <v>18</v>
      </c>
      <c r="AA106" s="29" t="s">
        <v>19</v>
      </c>
      <c r="AB106" s="29" t="s">
        <v>20</v>
      </c>
      <c r="AC106" s="29" t="s">
        <v>21</v>
      </c>
      <c r="AD106" s="29" t="s">
        <v>22</v>
      </c>
      <c r="AE106" s="26" t="str">
        <f t="shared" ref="AE106:AI106" si="180">AE94</f>
        <v>YTD /15</v>
      </c>
      <c r="AF106" s="26" t="str">
        <f t="shared" si="180"/>
        <v>Q1 '15</v>
      </c>
      <c r="AG106" s="26" t="str">
        <f t="shared" si="180"/>
        <v>Q2 '15</v>
      </c>
      <c r="AH106" s="26" t="str">
        <f t="shared" si="180"/>
        <v>Q3 '15</v>
      </c>
      <c r="AI106" s="26" t="str">
        <f t="shared" si="180"/>
        <v>Q4 '15</v>
      </c>
      <c r="AJ106" s="30" t="s">
        <v>27</v>
      </c>
      <c r="AK106" s="30" t="s">
        <v>29</v>
      </c>
      <c r="AL106" s="30" t="s">
        <v>30</v>
      </c>
      <c r="AM106" s="30" t="s">
        <v>31</v>
      </c>
      <c r="AN106" s="30" t="s">
        <v>32</v>
      </c>
      <c r="AO106" s="108">
        <v>42736</v>
      </c>
      <c r="AP106" s="108">
        <v>42767</v>
      </c>
      <c r="AQ106" s="108">
        <v>42795</v>
      </c>
      <c r="AR106" s="108">
        <v>42826</v>
      </c>
      <c r="AS106" s="108">
        <v>42856</v>
      </c>
      <c r="AT106" s="108">
        <v>42887</v>
      </c>
      <c r="AU106" s="108">
        <v>42917</v>
      </c>
      <c r="AV106" s="108">
        <v>42948</v>
      </c>
      <c r="AW106" s="108">
        <v>42979</v>
      </c>
      <c r="AX106" s="108">
        <v>43009</v>
      </c>
      <c r="AY106" s="108">
        <v>43040</v>
      </c>
      <c r="AZ106" s="108">
        <v>43070</v>
      </c>
      <c r="BA106" s="29" t="s">
        <v>123</v>
      </c>
      <c r="BB106" s="29" t="s">
        <v>124</v>
      </c>
      <c r="BC106" s="29" t="s">
        <v>125</v>
      </c>
      <c r="BD106" s="29" t="s">
        <v>126</v>
      </c>
      <c r="BE106" s="29" t="str">
        <f>"YTD " &amp; A105 &amp;"/17"</f>
        <v>YTD /17</v>
      </c>
      <c r="BF106" s="121">
        <v>42736</v>
      </c>
      <c r="BG106" s="108">
        <v>42767</v>
      </c>
      <c r="BH106" s="108">
        <v>42795</v>
      </c>
      <c r="BI106" s="108">
        <v>42826</v>
      </c>
      <c r="BJ106" s="108">
        <v>42856</v>
      </c>
      <c r="BK106" s="108">
        <v>42887</v>
      </c>
      <c r="BL106" s="108">
        <v>42917</v>
      </c>
      <c r="BM106" s="108">
        <v>42948</v>
      </c>
      <c r="BN106" s="108">
        <v>42979</v>
      </c>
      <c r="BO106" s="108">
        <v>43009</v>
      </c>
      <c r="BP106" s="108">
        <v>43040</v>
      </c>
      <c r="BQ106" s="108">
        <v>43070</v>
      </c>
      <c r="BR106" s="29" t="s">
        <v>127</v>
      </c>
      <c r="BS106" s="29" t="s">
        <v>128</v>
      </c>
      <c r="BT106" s="29" t="s">
        <v>96</v>
      </c>
      <c r="BU106" s="29" t="s">
        <v>129</v>
      </c>
      <c r="BV106" s="112" t="s">
        <v>130</v>
      </c>
    </row>
    <row r="107" spans="1:74" hidden="1" outlineLevel="1" x14ac:dyDescent="0.25">
      <c r="A107" t="s">
        <v>17</v>
      </c>
      <c r="B107" s="6">
        <f>'Agency North'!C107+'Agency South'!C107</f>
        <v>1870</v>
      </c>
      <c r="C107" s="6">
        <f>'Agency North'!D107+'Agency South'!D107</f>
        <v>1926</v>
      </c>
      <c r="D107" s="6">
        <f>'Agency North'!E107+'Agency South'!E107</f>
        <v>2085</v>
      </c>
      <c r="E107" s="6">
        <f>'Agency North'!F107+'Agency South'!F107</f>
        <v>2320</v>
      </c>
      <c r="F107" s="6">
        <f>'Agency North'!G107+'Agency South'!G107</f>
        <v>2186</v>
      </c>
      <c r="G107" s="6">
        <f>'Agency North'!H107+'Agency South'!H107</f>
        <v>2260</v>
      </c>
      <c r="H107" s="6">
        <f>'Agency North'!I107+'Agency South'!I107</f>
        <v>2280</v>
      </c>
      <c r="I107" s="6">
        <f>'Agency North'!J107+'Agency South'!J107</f>
        <v>2477</v>
      </c>
      <c r="J107" s="6">
        <f>'Agency North'!K107+'Agency South'!K107</f>
        <v>2545</v>
      </c>
      <c r="K107" s="6">
        <f>'Agency North'!L107+'Agency South'!L107</f>
        <v>2682</v>
      </c>
      <c r="L107" s="6">
        <f>'Agency North'!M107+'Agency South'!M107</f>
        <v>3005</v>
      </c>
      <c r="M107" s="6">
        <f>'Agency North'!N107+'Agency South'!N107</f>
        <v>3126</v>
      </c>
      <c r="N107" s="6">
        <f>'Agency North'!O107+'Agency South'!O107</f>
        <v>3145</v>
      </c>
      <c r="O107" s="6">
        <f>'Agency North'!P107+'Agency South'!P107</f>
        <v>3064</v>
      </c>
      <c r="P107" s="6">
        <f>'Agency North'!Q107+'Agency South'!Q107</f>
        <v>3271</v>
      </c>
      <c r="Q107" s="6">
        <f>'Agency North'!R107+'Agency South'!R107</f>
        <v>3366</v>
      </c>
      <c r="R107" s="6">
        <f>'Agency North'!S107+'Agency South'!S107</f>
        <v>3707</v>
      </c>
      <c r="S107" s="6">
        <f>'Agency North'!T107+'Agency South'!T107</f>
        <v>4496</v>
      </c>
      <c r="T107" s="6">
        <f>'Agency North'!U107+'Agency South'!U107</f>
        <v>5001</v>
      </c>
      <c r="U107" s="6">
        <f>'Agency North'!V107+'Agency South'!V107</f>
        <v>5521</v>
      </c>
      <c r="V107" s="6">
        <f>'Agency North'!W107+'Agency South'!W107</f>
        <v>6102</v>
      </c>
      <c r="W107" s="6">
        <f>'Agency North'!X107+'Agency South'!X107</f>
        <v>6665</v>
      </c>
      <c r="X107" s="6">
        <f>'Agency North'!Y107+'Agency South'!Y107</f>
        <v>7185</v>
      </c>
      <c r="Y107" s="6">
        <f>'Agency North'!Z107+'Agency South'!Z107</f>
        <v>7861</v>
      </c>
      <c r="Z107" s="22">
        <f>INDEX($N107:$Y107,$A$2)</f>
        <v>4496</v>
      </c>
      <c r="AA107" s="22">
        <f t="shared" ref="AA107" si="181">P107</f>
        <v>3271</v>
      </c>
      <c r="AB107" s="22">
        <f t="shared" ref="AB107" si="182">S107</f>
        <v>4496</v>
      </c>
      <c r="AC107" s="22">
        <f t="shared" ref="AC107:AC112" si="183">INDEX(N107:Y107,$A$2)</f>
        <v>4496</v>
      </c>
      <c r="AD107" s="22">
        <f t="shared" ref="AD107" si="184">Y107</f>
        <v>7861</v>
      </c>
      <c r="AE107" s="22">
        <f>INDEX($B107:$M107,$A$2)</f>
        <v>2260</v>
      </c>
      <c r="AF107" s="22">
        <f t="shared" ref="AF107:AF114" si="185">D107</f>
        <v>2085</v>
      </c>
      <c r="AG107" s="22">
        <f t="shared" ref="AG107:AG114" si="186">G107</f>
        <v>2260</v>
      </c>
      <c r="AH107" s="22">
        <f t="shared" ref="AH107:AH114" si="187">J107</f>
        <v>2545</v>
      </c>
      <c r="AI107" s="22">
        <f t="shared" ref="AI107:AI114" si="188">M107</f>
        <v>3126</v>
      </c>
      <c r="AJ107" s="31">
        <f>Z107/AE107-1</f>
        <v>0.98938053097345136</v>
      </c>
      <c r="AK107" s="31">
        <f t="shared" ref="AK107:AN114" si="189">AA107/AF107-1</f>
        <v>0.56882494004796169</v>
      </c>
      <c r="AL107" s="31">
        <f t="shared" si="189"/>
        <v>0.98938053097345136</v>
      </c>
      <c r="AM107" s="31">
        <f t="shared" si="189"/>
        <v>0.76660117878192535</v>
      </c>
      <c r="AN107" s="31">
        <f t="shared" si="189"/>
        <v>1.514715291106846</v>
      </c>
      <c r="AO107" s="113">
        <f>'GEN Lion North'!AO107+'GEN Lion South'!AO107</f>
        <v>8036</v>
      </c>
      <c r="AP107" s="113">
        <f>'GEN Lion North'!AP107+'GEN Lion South'!AP107</f>
        <v>5563</v>
      </c>
      <c r="AQ107" s="113">
        <f>'GEN Lion North'!AQ107+'GEN Lion South'!AQ107</f>
        <v>5661</v>
      </c>
      <c r="AR107" s="113">
        <f>'GEN Lion North'!AR107+'GEN Lion South'!AR107</f>
        <v>1650</v>
      </c>
      <c r="AS107" s="113">
        <f>'GEN Lion North'!AS107+'GEN Lion South'!AS107</f>
        <v>1756</v>
      </c>
      <c r="AT107" s="113">
        <f>'GEN Lion North'!AT107+'GEN Lion South'!AT107</f>
        <v>1833</v>
      </c>
      <c r="AU107" s="113"/>
      <c r="AV107" s="113"/>
      <c r="AW107" s="113"/>
      <c r="AX107" s="113"/>
      <c r="AY107" s="113"/>
      <c r="AZ107" s="113"/>
      <c r="BA107" s="22">
        <f>INDEX(AO107:AQ107,IF($A$2&lt;3,$A$2,3))</f>
        <v>5661</v>
      </c>
      <c r="BB107" s="22">
        <f>INDEX(AR107:AT107,IF($A$2&lt;7,$A$2-3,3))</f>
        <v>1833</v>
      </c>
      <c r="BE107" s="22">
        <f>INDEX(AO107:AZ107,$A$2)</f>
        <v>1833</v>
      </c>
      <c r="BF107" s="125">
        <f>AO107/N107</f>
        <v>2.5551669316375198</v>
      </c>
      <c r="BG107" s="31">
        <f t="shared" ref="BG107:BK112" si="190">AP107/O107</f>
        <v>1.8156005221932114</v>
      </c>
      <c r="BH107" s="31">
        <f t="shared" si="190"/>
        <v>1.7306634056863344</v>
      </c>
      <c r="BI107" s="31">
        <f t="shared" si="190"/>
        <v>0.49019607843137253</v>
      </c>
      <c r="BJ107" s="31">
        <f t="shared" si="190"/>
        <v>0.47369840841650929</v>
      </c>
      <c r="BK107" s="31">
        <f t="shared" si="190"/>
        <v>0.40769572953736655</v>
      </c>
      <c r="BR107" s="111">
        <f>BA107/INDEX(N107:P107,IF($A$2&lt;3,$A$2,3))</f>
        <v>1.7306634056863344</v>
      </c>
      <c r="BS107" s="111">
        <f>BB107/INDEX(Q107:S107,IF($A$2&lt;7,$A$2-3,3))</f>
        <v>0.40769572953736655</v>
      </c>
      <c r="BV107" s="111">
        <f t="shared" ref="BV107:BV112" si="191">BE107/Z107</f>
        <v>0.40769572953736655</v>
      </c>
    </row>
    <row r="108" spans="1:74" hidden="1" outlineLevel="1" x14ac:dyDescent="0.25">
      <c r="A108" t="s">
        <v>34</v>
      </c>
      <c r="B108" s="6">
        <f>'Agency North'!C108+'Agency South'!C108</f>
        <v>107</v>
      </c>
      <c r="C108" s="6">
        <f>'Agency North'!D108+'Agency South'!D108</f>
        <v>123</v>
      </c>
      <c r="D108" s="6">
        <f>'Agency North'!E108+'Agency South'!E108</f>
        <v>136</v>
      </c>
      <c r="E108" s="6">
        <f>'Agency North'!F108+'Agency South'!F108</f>
        <v>134</v>
      </c>
      <c r="F108" s="6">
        <f>'Agency North'!G108+'Agency South'!G108</f>
        <v>138</v>
      </c>
      <c r="G108" s="6">
        <f>'Agency North'!H108+'Agency South'!H108</f>
        <v>123</v>
      </c>
      <c r="H108" s="6">
        <f>'Agency North'!I108+'Agency South'!I108</f>
        <v>108</v>
      </c>
      <c r="I108" s="6">
        <f>'Agency North'!J108+'Agency South'!J108</f>
        <v>102</v>
      </c>
      <c r="J108" s="6">
        <f>'Agency North'!K108+'Agency South'!K108</f>
        <v>102</v>
      </c>
      <c r="K108" s="6">
        <f>'Agency North'!L108+'Agency South'!L108</f>
        <v>118</v>
      </c>
      <c r="L108" s="6">
        <f>'Agency North'!M108+'Agency South'!M108</f>
        <v>133</v>
      </c>
      <c r="M108" s="6">
        <f>'Agency North'!N108+'Agency South'!N108</f>
        <v>137</v>
      </c>
      <c r="N108" s="6">
        <f>'Agency North'!O108+'Agency South'!O108</f>
        <v>145</v>
      </c>
      <c r="O108" s="6">
        <f>'Agency North'!P108+'Agency South'!P108</f>
        <v>157</v>
      </c>
      <c r="P108" s="6">
        <f>'Agency North'!Q108+'Agency South'!Q108</f>
        <v>171</v>
      </c>
      <c r="Q108" s="6">
        <f>'Agency North'!R108+'Agency South'!R108</f>
        <v>204</v>
      </c>
      <c r="R108" s="6">
        <f>'Agency North'!S108+'Agency South'!S108</f>
        <v>209</v>
      </c>
      <c r="S108" s="6">
        <f>'Agency North'!T108+'Agency South'!T108</f>
        <v>201</v>
      </c>
      <c r="T108" s="6">
        <f>'Agency North'!U108+'Agency South'!U108</f>
        <v>208</v>
      </c>
      <c r="U108" s="6">
        <f>'Agency North'!V108+'Agency South'!V108</f>
        <v>238</v>
      </c>
      <c r="V108" s="6">
        <f>'Agency North'!W108+'Agency South'!W108</f>
        <v>261</v>
      </c>
      <c r="W108" s="6">
        <f>'Agency North'!X108+'Agency South'!X108</f>
        <v>285</v>
      </c>
      <c r="X108" s="6">
        <f>'Agency North'!Y108+'Agency South'!Y108</f>
        <v>291</v>
      </c>
      <c r="Y108" s="6">
        <f>'Agency North'!Z108+'Agency South'!Z108</f>
        <v>321</v>
      </c>
      <c r="Z108" s="22">
        <f t="shared" ref="Z108:Z114" si="192">INDEX($N108:$Y108,$A$2)</f>
        <v>201</v>
      </c>
      <c r="AA108" s="22">
        <f>P108</f>
        <v>171</v>
      </c>
      <c r="AB108" s="22">
        <f>S108</f>
        <v>201</v>
      </c>
      <c r="AC108" s="22">
        <f t="shared" si="183"/>
        <v>201</v>
      </c>
      <c r="AD108" s="22">
        <f>Y108</f>
        <v>321</v>
      </c>
      <c r="AE108" s="22">
        <f t="shared" ref="AE108:AE114" si="193">INDEX($B108:$M108,$A$2)</f>
        <v>123</v>
      </c>
      <c r="AF108" s="22">
        <f t="shared" si="185"/>
        <v>136</v>
      </c>
      <c r="AG108" s="22">
        <f t="shared" si="186"/>
        <v>123</v>
      </c>
      <c r="AH108" s="22">
        <f t="shared" si="187"/>
        <v>102</v>
      </c>
      <c r="AI108" s="22">
        <f t="shared" si="188"/>
        <v>137</v>
      </c>
      <c r="AJ108" s="31">
        <f t="shared" ref="AJ108:AJ114" si="194">Z108/AE108-1</f>
        <v>0.63414634146341453</v>
      </c>
      <c r="AK108" s="31">
        <f t="shared" si="189"/>
        <v>0.25735294117647056</v>
      </c>
      <c r="AL108" s="31">
        <f t="shared" si="189"/>
        <v>0.63414634146341453</v>
      </c>
      <c r="AM108" s="31">
        <f t="shared" si="189"/>
        <v>0.97058823529411775</v>
      </c>
      <c r="AN108" s="31">
        <f t="shared" si="189"/>
        <v>1.3430656934306571</v>
      </c>
      <c r="AO108" s="113">
        <f>'GEN Lion North'!AO108+'GEN Lion South'!AO108</f>
        <v>338</v>
      </c>
      <c r="AP108" s="113">
        <f>'GEN Lion North'!AP108+'GEN Lion South'!AP108</f>
        <v>369</v>
      </c>
      <c r="AQ108" s="113">
        <f>'GEN Lion North'!AQ108+'GEN Lion South'!AQ108</f>
        <v>412</v>
      </c>
      <c r="AR108" s="113">
        <f>'GEN Lion North'!AR108+'GEN Lion South'!AR108</f>
        <v>131</v>
      </c>
      <c r="AS108" s="113">
        <f>'GEN Lion North'!AS108+'GEN Lion South'!AS108</f>
        <v>146</v>
      </c>
      <c r="AT108" s="113">
        <f>'GEN Lion North'!AT108+'GEN Lion South'!AT108</f>
        <v>143</v>
      </c>
      <c r="AU108" s="113"/>
      <c r="AV108" s="113"/>
      <c r="AW108" s="113"/>
      <c r="AX108" s="113"/>
      <c r="AY108" s="113"/>
      <c r="AZ108" s="113"/>
      <c r="BA108" s="22">
        <f t="shared" ref="BA108:BA112" si="195">INDEX(AO108:AQ108,IF($A$2&lt;3,$A$2,3))</f>
        <v>412</v>
      </c>
      <c r="BB108" s="18">
        <f t="shared" ref="BB108:BB113" si="196">INDEX(AR108:AT108,IF($A$2&lt;7,$A$2-3,3))</f>
        <v>143</v>
      </c>
      <c r="BE108" s="22">
        <f t="shared" ref="BE108:BE112" si="197">INDEX(AO108:AZ108,$A$2)</f>
        <v>143</v>
      </c>
      <c r="BF108" s="125">
        <f t="shared" ref="BF108:BF112" si="198">AO108/N108</f>
        <v>2.3310344827586209</v>
      </c>
      <c r="BG108" s="31">
        <f t="shared" si="190"/>
        <v>2.3503184713375798</v>
      </c>
      <c r="BH108" s="31">
        <f t="shared" si="190"/>
        <v>2.4093567251461989</v>
      </c>
      <c r="BI108" s="31">
        <f t="shared" si="190"/>
        <v>0.64215686274509809</v>
      </c>
      <c r="BJ108" s="31">
        <f t="shared" si="190"/>
        <v>0.69856459330143539</v>
      </c>
      <c r="BK108" s="31">
        <f t="shared" si="190"/>
        <v>0.71144278606965172</v>
      </c>
      <c r="BR108" s="111">
        <f t="shared" ref="BR108:BR112" si="199">BA108/INDEX(N108:P108,IF($A$2&lt;3,$A$2,3))</f>
        <v>2.4093567251461989</v>
      </c>
      <c r="BS108" s="111">
        <f t="shared" ref="BS108:BS114" si="200">BB108/INDEX(Q108:S108,IF($A$2&lt;7,$A$2-3,3))</f>
        <v>0.71144278606965172</v>
      </c>
      <c r="BV108" s="111">
        <f t="shared" si="191"/>
        <v>0.71144278606965172</v>
      </c>
    </row>
    <row r="109" spans="1:74" hidden="1" outlineLevel="1" x14ac:dyDescent="0.25">
      <c r="A109" t="s">
        <v>35</v>
      </c>
      <c r="B109" s="6">
        <f>'Agency North'!C109+'Agency South'!C109</f>
        <v>334</v>
      </c>
      <c r="C109" s="6">
        <f>'Agency North'!D109+'Agency South'!D109</f>
        <v>348</v>
      </c>
      <c r="D109" s="6">
        <f>'Agency North'!E109+'Agency South'!E109</f>
        <v>379</v>
      </c>
      <c r="E109" s="6">
        <f>'Agency North'!F109+'Agency South'!F109</f>
        <v>435</v>
      </c>
      <c r="F109" s="6">
        <f>'Agency North'!G109+'Agency South'!G109</f>
        <v>465</v>
      </c>
      <c r="G109" s="6">
        <f>'Agency North'!H109+'Agency South'!H109</f>
        <v>455</v>
      </c>
      <c r="H109" s="6">
        <f>'Agency North'!I109+'Agency South'!I109</f>
        <v>469</v>
      </c>
      <c r="I109" s="6">
        <f>'Agency North'!J109+'Agency South'!J109</f>
        <v>471</v>
      </c>
      <c r="J109" s="6">
        <f>'Agency North'!K109+'Agency South'!K109</f>
        <v>526</v>
      </c>
      <c r="K109" s="6">
        <f>'Agency North'!L109+'Agency South'!L109</f>
        <v>552</v>
      </c>
      <c r="L109" s="6">
        <f>'Agency North'!M109+'Agency South'!M109</f>
        <v>571</v>
      </c>
      <c r="M109" s="6">
        <f>'Agency North'!N109+'Agency South'!N109</f>
        <v>560</v>
      </c>
      <c r="N109" s="6">
        <f>'Agency North'!O109+'Agency South'!O109</f>
        <v>562</v>
      </c>
      <c r="O109" s="6">
        <f>'Agency North'!P109+'Agency South'!P109</f>
        <v>542</v>
      </c>
      <c r="P109" s="6">
        <f>'Agency North'!Q109+'Agency South'!Q109</f>
        <v>565</v>
      </c>
      <c r="Q109" s="6">
        <f>'Agency North'!R109+'Agency South'!R109</f>
        <v>595</v>
      </c>
      <c r="R109" s="6">
        <f>'Agency North'!S109+'Agency South'!S109</f>
        <v>652</v>
      </c>
      <c r="S109" s="6">
        <f>'Agency North'!T109+'Agency South'!T109</f>
        <v>727</v>
      </c>
      <c r="T109" s="6">
        <f>'Agency North'!U109+'Agency South'!U109</f>
        <v>719</v>
      </c>
      <c r="U109" s="6">
        <f>'Agency North'!V109+'Agency South'!V109</f>
        <v>784</v>
      </c>
      <c r="V109" s="6">
        <f>'Agency North'!W109+'Agency South'!W109</f>
        <v>867</v>
      </c>
      <c r="W109" s="6">
        <f>'Agency North'!X109+'Agency South'!X109</f>
        <v>953</v>
      </c>
      <c r="X109" s="6">
        <f>'Agency North'!Y109+'Agency South'!Y109</f>
        <v>1035</v>
      </c>
      <c r="Y109" s="6">
        <f>'Agency North'!Z109+'Agency South'!Z109</f>
        <v>1093</v>
      </c>
      <c r="Z109" s="22">
        <f t="shared" si="192"/>
        <v>727</v>
      </c>
      <c r="AA109" s="22">
        <f t="shared" ref="AA109:AA114" si="201">P109</f>
        <v>565</v>
      </c>
      <c r="AB109" s="22">
        <f t="shared" ref="AB109:AB114" si="202">S109</f>
        <v>727</v>
      </c>
      <c r="AC109" s="22">
        <f t="shared" si="183"/>
        <v>727</v>
      </c>
      <c r="AD109" s="22">
        <f t="shared" ref="AD109:AD114" si="203">Y109</f>
        <v>1093</v>
      </c>
      <c r="AE109" s="22">
        <f t="shared" si="193"/>
        <v>455</v>
      </c>
      <c r="AF109" s="22">
        <f t="shared" si="185"/>
        <v>379</v>
      </c>
      <c r="AG109" s="22">
        <f t="shared" si="186"/>
        <v>455</v>
      </c>
      <c r="AH109" s="22">
        <f t="shared" si="187"/>
        <v>526</v>
      </c>
      <c r="AI109" s="22">
        <f t="shared" si="188"/>
        <v>560</v>
      </c>
      <c r="AJ109" s="31">
        <f t="shared" si="194"/>
        <v>0.5978021978021979</v>
      </c>
      <c r="AK109" s="31">
        <f t="shared" si="189"/>
        <v>0.49076517150395782</v>
      </c>
      <c r="AL109" s="31">
        <f t="shared" si="189"/>
        <v>0.5978021978021979</v>
      </c>
      <c r="AM109" s="31">
        <f t="shared" si="189"/>
        <v>0.38212927756653992</v>
      </c>
      <c r="AN109" s="31">
        <f t="shared" si="189"/>
        <v>0.95178571428571423</v>
      </c>
      <c r="AO109" s="113">
        <f>'GEN Lion North'!AO109+'GEN Lion South'!AO109</f>
        <v>1078</v>
      </c>
      <c r="AP109" s="113">
        <f>'GEN Lion North'!AP109+'GEN Lion South'!AP109</f>
        <v>1137</v>
      </c>
      <c r="AQ109" s="113">
        <f>'GEN Lion North'!AQ109+'GEN Lion South'!AQ109</f>
        <v>1116</v>
      </c>
      <c r="AR109" s="113">
        <f>'GEN Lion North'!AR109+'GEN Lion South'!AR109</f>
        <v>336</v>
      </c>
      <c r="AS109" s="113">
        <f>'GEN Lion North'!AS109+'GEN Lion South'!AS109</f>
        <v>325</v>
      </c>
      <c r="AT109" s="113">
        <f>'GEN Lion North'!AT109+'GEN Lion South'!AT109</f>
        <v>316</v>
      </c>
      <c r="AU109" s="113"/>
      <c r="AV109" s="113"/>
      <c r="AW109" s="113"/>
      <c r="AX109" s="113"/>
      <c r="AY109" s="113"/>
      <c r="AZ109" s="113"/>
      <c r="BA109" s="22">
        <f t="shared" si="195"/>
        <v>1116</v>
      </c>
      <c r="BB109" s="18">
        <f t="shared" si="196"/>
        <v>316</v>
      </c>
      <c r="BE109" s="22">
        <f t="shared" si="197"/>
        <v>316</v>
      </c>
      <c r="BF109" s="125">
        <f t="shared" si="198"/>
        <v>1.9181494661921707</v>
      </c>
      <c r="BG109" s="31">
        <f t="shared" si="190"/>
        <v>2.0977859778597785</v>
      </c>
      <c r="BH109" s="31">
        <f t="shared" si="190"/>
        <v>1.975221238938053</v>
      </c>
      <c r="BI109" s="31">
        <f t="shared" si="190"/>
        <v>0.56470588235294117</v>
      </c>
      <c r="BJ109" s="31">
        <f t="shared" si="190"/>
        <v>0.49846625766871167</v>
      </c>
      <c r="BK109" s="31">
        <f t="shared" si="190"/>
        <v>0.43466299862448421</v>
      </c>
      <c r="BR109" s="111">
        <f t="shared" si="199"/>
        <v>1.975221238938053</v>
      </c>
      <c r="BS109" s="111">
        <f t="shared" si="200"/>
        <v>0.43466299862448421</v>
      </c>
      <c r="BV109" s="111">
        <f t="shared" si="191"/>
        <v>0.43466299862448421</v>
      </c>
    </row>
    <row r="110" spans="1:74" hidden="1" outlineLevel="1" x14ac:dyDescent="0.25">
      <c r="A110" t="s">
        <v>36</v>
      </c>
      <c r="B110" s="6">
        <f>'Agency North'!C110+'Agency South'!C110</f>
        <v>111</v>
      </c>
      <c r="C110" s="6">
        <f>'Agency North'!D110+'Agency South'!D110</f>
        <v>113</v>
      </c>
      <c r="D110" s="6">
        <f>'Agency North'!E110+'Agency South'!E110</f>
        <v>125</v>
      </c>
      <c r="E110" s="6">
        <f>'Agency North'!F110+'Agency South'!F110</f>
        <v>152</v>
      </c>
      <c r="F110" s="6">
        <f>'Agency North'!G110+'Agency South'!G110</f>
        <v>162</v>
      </c>
      <c r="G110" s="6">
        <f>'Agency North'!H110+'Agency South'!H110</f>
        <v>170</v>
      </c>
      <c r="H110" s="6">
        <f>'Agency North'!I110+'Agency South'!I110</f>
        <v>178</v>
      </c>
      <c r="I110" s="6">
        <f>'Agency North'!J110+'Agency South'!J110</f>
        <v>175</v>
      </c>
      <c r="J110" s="6">
        <f>'Agency North'!K110+'Agency South'!K110</f>
        <v>191</v>
      </c>
      <c r="K110" s="6">
        <f>'Agency North'!L110+'Agency South'!L110</f>
        <v>200</v>
      </c>
      <c r="L110" s="6">
        <f>'Agency North'!M110+'Agency South'!M110</f>
        <v>198</v>
      </c>
      <c r="M110" s="6">
        <f>'Agency North'!N110+'Agency South'!N110</f>
        <v>198</v>
      </c>
      <c r="N110" s="6">
        <f>'Agency North'!O110+'Agency South'!O110</f>
        <v>204</v>
      </c>
      <c r="O110" s="6">
        <f>'Agency North'!P110+'Agency South'!P110</f>
        <v>205</v>
      </c>
      <c r="P110" s="6">
        <f>'Agency North'!Q110+'Agency South'!Q110</f>
        <v>216</v>
      </c>
      <c r="Q110" s="6">
        <f>'Agency North'!R110+'Agency South'!R110</f>
        <v>235</v>
      </c>
      <c r="R110" s="6">
        <f>'Agency North'!S110+'Agency South'!S110</f>
        <v>255</v>
      </c>
      <c r="S110" s="6">
        <f>'Agency North'!T110+'Agency South'!T110</f>
        <v>277</v>
      </c>
      <c r="T110" s="6">
        <f>'Agency North'!U110+'Agency South'!U110</f>
        <v>282</v>
      </c>
      <c r="U110" s="6">
        <f>'Agency North'!V110+'Agency South'!V110</f>
        <v>297</v>
      </c>
      <c r="V110" s="6">
        <f>'Agency North'!W110+'Agency South'!W110</f>
        <v>326</v>
      </c>
      <c r="W110" s="6">
        <f>'Agency North'!X110+'Agency South'!X110</f>
        <v>340</v>
      </c>
      <c r="X110" s="6">
        <f>'Agency North'!Y110+'Agency South'!Y110</f>
        <v>367</v>
      </c>
      <c r="Y110" s="6">
        <f>'Agency North'!Z110+'Agency South'!Z110</f>
        <v>393</v>
      </c>
      <c r="Z110" s="22">
        <f t="shared" si="192"/>
        <v>277</v>
      </c>
      <c r="AA110" s="22">
        <f t="shared" si="201"/>
        <v>216</v>
      </c>
      <c r="AB110" s="22">
        <f t="shared" si="202"/>
        <v>277</v>
      </c>
      <c r="AC110" s="22">
        <f t="shared" si="183"/>
        <v>277</v>
      </c>
      <c r="AD110" s="22">
        <f t="shared" si="203"/>
        <v>393</v>
      </c>
      <c r="AE110" s="22">
        <f t="shared" si="193"/>
        <v>170</v>
      </c>
      <c r="AF110" s="22">
        <f t="shared" si="185"/>
        <v>125</v>
      </c>
      <c r="AG110" s="22">
        <f t="shared" si="186"/>
        <v>170</v>
      </c>
      <c r="AH110" s="22">
        <f t="shared" si="187"/>
        <v>191</v>
      </c>
      <c r="AI110" s="22">
        <f t="shared" si="188"/>
        <v>198</v>
      </c>
      <c r="AJ110" s="31">
        <f t="shared" si="194"/>
        <v>0.62941176470588234</v>
      </c>
      <c r="AK110" s="31">
        <f t="shared" si="189"/>
        <v>0.72799999999999998</v>
      </c>
      <c r="AL110" s="31">
        <f t="shared" si="189"/>
        <v>0.62941176470588234</v>
      </c>
      <c r="AM110" s="31">
        <f t="shared" si="189"/>
        <v>0.45026178010471196</v>
      </c>
      <c r="AN110" s="31">
        <f t="shared" si="189"/>
        <v>0.98484848484848486</v>
      </c>
      <c r="AO110" s="113">
        <f>'GEN Lion North'!AO110+'GEN Lion South'!AO110</f>
        <v>398</v>
      </c>
      <c r="AP110" s="113">
        <f>'GEN Lion North'!AP110+'GEN Lion South'!AP110</f>
        <v>410</v>
      </c>
      <c r="AQ110" s="113">
        <f>'GEN Lion North'!AQ110+'GEN Lion South'!AQ110</f>
        <v>393</v>
      </c>
      <c r="AR110" s="113">
        <f>'GEN Lion North'!AR110+'GEN Lion South'!AR110</f>
        <v>147</v>
      </c>
      <c r="AS110" s="113">
        <f>'GEN Lion North'!AS110+'GEN Lion South'!AS110</f>
        <v>144</v>
      </c>
      <c r="AT110" s="113">
        <f>'GEN Lion North'!AT110+'GEN Lion South'!AT110</f>
        <v>134</v>
      </c>
      <c r="AU110" s="113"/>
      <c r="AV110" s="113"/>
      <c r="AW110" s="113"/>
      <c r="AX110" s="113"/>
      <c r="AY110" s="113"/>
      <c r="AZ110" s="113"/>
      <c r="BA110" s="22">
        <f t="shared" si="195"/>
        <v>393</v>
      </c>
      <c r="BB110" s="18">
        <f t="shared" si="196"/>
        <v>134</v>
      </c>
      <c r="BE110" s="22">
        <f t="shared" si="197"/>
        <v>134</v>
      </c>
      <c r="BF110" s="125">
        <f t="shared" si="198"/>
        <v>1.9509803921568627</v>
      </c>
      <c r="BG110" s="31">
        <f t="shared" si="190"/>
        <v>2</v>
      </c>
      <c r="BH110" s="31">
        <f t="shared" si="190"/>
        <v>1.8194444444444444</v>
      </c>
      <c r="BI110" s="31">
        <f t="shared" si="190"/>
        <v>0.62553191489361704</v>
      </c>
      <c r="BJ110" s="31">
        <f t="shared" si="190"/>
        <v>0.56470588235294117</v>
      </c>
      <c r="BK110" s="31">
        <f t="shared" si="190"/>
        <v>0.48375451263537905</v>
      </c>
      <c r="BR110" s="111">
        <f t="shared" si="199"/>
        <v>1.8194444444444444</v>
      </c>
      <c r="BS110" s="111">
        <f t="shared" si="200"/>
        <v>0.48375451263537905</v>
      </c>
      <c r="BV110" s="111">
        <f t="shared" si="191"/>
        <v>0.48375451263537905</v>
      </c>
    </row>
    <row r="111" spans="1:74" hidden="1" outlineLevel="1" x14ac:dyDescent="0.25">
      <c r="A111" t="s">
        <v>37</v>
      </c>
      <c r="B111" s="6">
        <f>'Agency North'!C111+'Agency South'!C111</f>
        <v>63</v>
      </c>
      <c r="C111" s="6">
        <f>'Agency North'!D111+'Agency South'!D111</f>
        <v>64</v>
      </c>
      <c r="D111" s="6">
        <f>'Agency North'!E111+'Agency South'!E111</f>
        <v>70</v>
      </c>
      <c r="E111" s="6">
        <f>'Agency North'!F111+'Agency South'!F111</f>
        <v>76</v>
      </c>
      <c r="F111" s="6">
        <f>'Agency North'!G111+'Agency South'!G111</f>
        <v>77</v>
      </c>
      <c r="G111" s="6">
        <f>'Agency North'!H111+'Agency South'!H111</f>
        <v>76</v>
      </c>
      <c r="H111" s="6">
        <f>'Agency North'!I111+'Agency South'!I111</f>
        <v>75</v>
      </c>
      <c r="I111" s="6">
        <f>'Agency North'!J111+'Agency South'!J111</f>
        <v>71</v>
      </c>
      <c r="J111" s="6">
        <f>'Agency North'!K111+'Agency South'!K111</f>
        <v>72</v>
      </c>
      <c r="K111" s="6">
        <f>'Agency North'!L111+'Agency South'!L111</f>
        <v>72</v>
      </c>
      <c r="L111" s="6">
        <f>'Agency North'!M111+'Agency South'!M111</f>
        <v>68</v>
      </c>
      <c r="M111" s="6">
        <f>'Agency North'!N111+'Agency South'!N111</f>
        <v>68</v>
      </c>
      <c r="N111" s="6">
        <f>'Agency North'!O111+'Agency South'!O111</f>
        <v>70</v>
      </c>
      <c r="O111" s="6">
        <f>'Agency North'!P111+'Agency South'!P111</f>
        <v>67</v>
      </c>
      <c r="P111" s="6">
        <f>'Agency North'!Q111+'Agency South'!Q111</f>
        <v>68</v>
      </c>
      <c r="Q111" s="6">
        <f>'Agency North'!R111+'Agency South'!R111</f>
        <v>68</v>
      </c>
      <c r="R111" s="6">
        <f>'Agency North'!S111+'Agency South'!S111</f>
        <v>69</v>
      </c>
      <c r="S111" s="6">
        <f>'Agency North'!T111+'Agency South'!T111</f>
        <v>75</v>
      </c>
      <c r="T111" s="6">
        <f>'Agency North'!U111+'Agency South'!U111</f>
        <v>78</v>
      </c>
      <c r="U111" s="6">
        <f>'Agency North'!V111+'Agency South'!V111</f>
        <v>80</v>
      </c>
      <c r="V111" s="6">
        <f>'Agency North'!W111+'Agency South'!W111</f>
        <v>94</v>
      </c>
      <c r="W111" s="6">
        <f>'Agency North'!X111+'Agency South'!X111</f>
        <v>105</v>
      </c>
      <c r="X111" s="6">
        <f>'Agency North'!Y111+'Agency South'!Y111</f>
        <v>109</v>
      </c>
      <c r="Y111" s="6">
        <f>'Agency North'!Z111+'Agency South'!Z111</f>
        <v>109</v>
      </c>
      <c r="Z111" s="22">
        <f t="shared" si="192"/>
        <v>75</v>
      </c>
      <c r="AA111" s="22">
        <f t="shared" si="201"/>
        <v>68</v>
      </c>
      <c r="AB111" s="22">
        <f t="shared" si="202"/>
        <v>75</v>
      </c>
      <c r="AC111" s="22">
        <f t="shared" si="183"/>
        <v>75</v>
      </c>
      <c r="AD111" s="22">
        <f t="shared" si="203"/>
        <v>109</v>
      </c>
      <c r="AE111" s="22">
        <f t="shared" si="193"/>
        <v>76</v>
      </c>
      <c r="AF111" s="22">
        <f t="shared" si="185"/>
        <v>70</v>
      </c>
      <c r="AG111" s="22">
        <f t="shared" si="186"/>
        <v>76</v>
      </c>
      <c r="AH111" s="22">
        <f t="shared" si="187"/>
        <v>72</v>
      </c>
      <c r="AI111" s="22">
        <f t="shared" si="188"/>
        <v>68</v>
      </c>
      <c r="AJ111" s="31">
        <f t="shared" si="194"/>
        <v>-1.3157894736842146E-2</v>
      </c>
      <c r="AK111" s="31">
        <f t="shared" si="189"/>
        <v>-2.8571428571428581E-2</v>
      </c>
      <c r="AL111" s="31">
        <f t="shared" si="189"/>
        <v>-1.3157894736842146E-2</v>
      </c>
      <c r="AM111" s="31">
        <f t="shared" si="189"/>
        <v>4.1666666666666741E-2</v>
      </c>
      <c r="AN111" s="31">
        <f t="shared" si="189"/>
        <v>0.60294117647058831</v>
      </c>
      <c r="AO111" s="113">
        <f>'GEN Lion North'!AO111+'GEN Lion South'!AO111</f>
        <v>111</v>
      </c>
      <c r="AP111" s="113">
        <f>'GEN Lion North'!AP111+'GEN Lion South'!AP111</f>
        <v>123</v>
      </c>
      <c r="AQ111" s="113">
        <f>'GEN Lion North'!AQ111+'GEN Lion South'!AQ111</f>
        <v>122</v>
      </c>
      <c r="AR111" s="113">
        <f>'GEN Lion North'!AR111+'GEN Lion South'!AR111</f>
        <v>42</v>
      </c>
      <c r="AS111" s="113">
        <f>'GEN Lion North'!AS111+'GEN Lion South'!AS111</f>
        <v>43</v>
      </c>
      <c r="AT111" s="113">
        <f>'GEN Lion North'!AT111+'GEN Lion South'!AT111</f>
        <v>42</v>
      </c>
      <c r="AU111" s="113"/>
      <c r="AV111" s="113"/>
      <c r="AW111" s="113"/>
      <c r="AX111" s="113"/>
      <c r="AY111" s="113"/>
      <c r="AZ111" s="113"/>
      <c r="BA111" s="22">
        <f t="shared" si="195"/>
        <v>122</v>
      </c>
      <c r="BB111" s="18">
        <f t="shared" si="196"/>
        <v>42</v>
      </c>
      <c r="BE111" s="22">
        <f t="shared" si="197"/>
        <v>42</v>
      </c>
      <c r="BF111" s="125">
        <f t="shared" si="198"/>
        <v>1.5857142857142856</v>
      </c>
      <c r="BG111" s="31">
        <f t="shared" si="190"/>
        <v>1.835820895522388</v>
      </c>
      <c r="BH111" s="31">
        <f t="shared" si="190"/>
        <v>1.7941176470588236</v>
      </c>
      <c r="BI111" s="31">
        <f t="shared" si="190"/>
        <v>0.61764705882352944</v>
      </c>
      <c r="BJ111" s="31">
        <f t="shared" si="190"/>
        <v>0.62318840579710144</v>
      </c>
      <c r="BK111" s="31">
        <f t="shared" si="190"/>
        <v>0.56000000000000005</v>
      </c>
      <c r="BR111" s="111">
        <f t="shared" si="199"/>
        <v>1.7941176470588236</v>
      </c>
      <c r="BS111" s="111">
        <f t="shared" si="200"/>
        <v>0.56000000000000005</v>
      </c>
      <c r="BV111" s="111">
        <f t="shared" si="191"/>
        <v>0.56000000000000005</v>
      </c>
    </row>
    <row r="112" spans="1:74" hidden="1" outlineLevel="1" x14ac:dyDescent="0.25">
      <c r="A112" t="s">
        <v>38</v>
      </c>
      <c r="B112" s="6">
        <f>'Agency North'!C112+'Agency South'!C112</f>
        <v>11</v>
      </c>
      <c r="C112" s="6">
        <f>'Agency North'!D112+'Agency South'!D112</f>
        <v>12</v>
      </c>
      <c r="D112" s="6">
        <f>'Agency North'!E112+'Agency South'!E112</f>
        <v>13</v>
      </c>
      <c r="E112" s="6">
        <f>'Agency North'!F112+'Agency South'!F112</f>
        <v>18</v>
      </c>
      <c r="F112" s="6">
        <f>'Agency North'!G112+'Agency South'!G112</f>
        <v>21</v>
      </c>
      <c r="G112" s="6">
        <f>'Agency North'!H112+'Agency South'!H112</f>
        <v>22</v>
      </c>
      <c r="H112" s="6">
        <f>'Agency North'!I112+'Agency South'!I112</f>
        <v>25</v>
      </c>
      <c r="I112" s="6">
        <f>'Agency North'!J112+'Agency South'!J112</f>
        <v>27</v>
      </c>
      <c r="J112" s="6">
        <f>'Agency North'!K112+'Agency South'!K112</f>
        <v>30</v>
      </c>
      <c r="K112" s="6">
        <f>'Agency North'!L112+'Agency South'!L112</f>
        <v>30</v>
      </c>
      <c r="L112" s="6">
        <f>'Agency North'!M112+'Agency South'!M112</f>
        <v>30</v>
      </c>
      <c r="M112" s="6">
        <f>'Agency North'!N112+'Agency South'!N112</f>
        <v>31</v>
      </c>
      <c r="N112" s="6">
        <f>'Agency North'!O112+'Agency South'!O112</f>
        <v>32</v>
      </c>
      <c r="O112" s="6">
        <f>'Agency North'!P112+'Agency South'!P112</f>
        <v>33</v>
      </c>
      <c r="P112" s="6">
        <f>'Agency North'!Q112+'Agency South'!Q112</f>
        <v>36</v>
      </c>
      <c r="Q112" s="6">
        <f>'Agency North'!R112+'Agency South'!R112</f>
        <v>38</v>
      </c>
      <c r="R112" s="6">
        <f>'Agency North'!S112+'Agency South'!S112</f>
        <v>38</v>
      </c>
      <c r="S112" s="6">
        <f>'Agency North'!T112+'Agency South'!T112</f>
        <v>45</v>
      </c>
      <c r="T112" s="6">
        <f>'Agency North'!U112+'Agency South'!U112</f>
        <v>47</v>
      </c>
      <c r="U112" s="6">
        <f>'Agency North'!V112+'Agency South'!V112</f>
        <v>50</v>
      </c>
      <c r="V112" s="6">
        <f>'Agency North'!W112+'Agency South'!W112</f>
        <v>56</v>
      </c>
      <c r="W112" s="6">
        <f>'Agency North'!X112+'Agency South'!X112</f>
        <v>60</v>
      </c>
      <c r="X112" s="6">
        <f>'Agency North'!Y112+'Agency South'!Y112</f>
        <v>64</v>
      </c>
      <c r="Y112" s="6">
        <f>'Agency North'!Z112+'Agency South'!Z112</f>
        <v>68</v>
      </c>
      <c r="Z112" s="22">
        <f t="shared" si="192"/>
        <v>45</v>
      </c>
      <c r="AA112" s="22">
        <f t="shared" si="201"/>
        <v>36</v>
      </c>
      <c r="AB112" s="22">
        <f t="shared" si="202"/>
        <v>45</v>
      </c>
      <c r="AC112" s="22">
        <f t="shared" si="183"/>
        <v>45</v>
      </c>
      <c r="AD112" s="22">
        <f t="shared" si="203"/>
        <v>68</v>
      </c>
      <c r="AE112" s="22">
        <f t="shared" si="193"/>
        <v>22</v>
      </c>
      <c r="AF112" s="22">
        <f t="shared" si="185"/>
        <v>13</v>
      </c>
      <c r="AG112" s="22">
        <f t="shared" si="186"/>
        <v>22</v>
      </c>
      <c r="AH112" s="22">
        <f t="shared" si="187"/>
        <v>30</v>
      </c>
      <c r="AI112" s="22">
        <f t="shared" si="188"/>
        <v>31</v>
      </c>
      <c r="AJ112" s="31">
        <f t="shared" si="194"/>
        <v>1.0454545454545454</v>
      </c>
      <c r="AK112" s="31">
        <f t="shared" si="189"/>
        <v>1.7692307692307692</v>
      </c>
      <c r="AL112" s="31">
        <f t="shared" si="189"/>
        <v>1.0454545454545454</v>
      </c>
      <c r="AM112" s="31">
        <f t="shared" si="189"/>
        <v>0.5</v>
      </c>
      <c r="AN112" s="31">
        <f t="shared" si="189"/>
        <v>1.193548387096774</v>
      </c>
      <c r="AO112" s="113">
        <f>'GEN Lion North'!AO112+'GEN Lion South'!AO112</f>
        <v>69</v>
      </c>
      <c r="AP112" s="113">
        <f>'GEN Lion North'!AP112+'GEN Lion South'!AP112</f>
        <v>74</v>
      </c>
      <c r="AQ112" s="113">
        <f>'GEN Lion North'!AQ112+'GEN Lion South'!AQ112</f>
        <v>73</v>
      </c>
      <c r="AR112" s="113">
        <f>'GEN Lion North'!AR112+'GEN Lion South'!AR112</f>
        <v>21</v>
      </c>
      <c r="AS112" s="113">
        <f>'GEN Lion North'!AS112+'GEN Lion South'!AS112</f>
        <v>22</v>
      </c>
      <c r="AT112" s="113">
        <f>'GEN Lion North'!AT112+'GEN Lion South'!AT112</f>
        <v>23</v>
      </c>
      <c r="AU112" s="113"/>
      <c r="AV112" s="113"/>
      <c r="AW112" s="113"/>
      <c r="AX112" s="113"/>
      <c r="AY112" s="113"/>
      <c r="AZ112" s="113"/>
      <c r="BA112" s="22">
        <f t="shared" si="195"/>
        <v>73</v>
      </c>
      <c r="BB112" s="18">
        <f t="shared" si="196"/>
        <v>23</v>
      </c>
      <c r="BE112" s="22">
        <f t="shared" si="197"/>
        <v>23</v>
      </c>
      <c r="BF112" s="125">
        <f t="shared" si="198"/>
        <v>2.15625</v>
      </c>
      <c r="BG112" s="31">
        <f t="shared" si="190"/>
        <v>2.2424242424242422</v>
      </c>
      <c r="BH112" s="31">
        <f t="shared" si="190"/>
        <v>2.0277777777777777</v>
      </c>
      <c r="BI112" s="31">
        <f t="shared" si="190"/>
        <v>0.55263157894736847</v>
      </c>
      <c r="BJ112" s="31">
        <f t="shared" si="190"/>
        <v>0.57894736842105265</v>
      </c>
      <c r="BK112" s="31">
        <f t="shared" si="190"/>
        <v>0.51111111111111107</v>
      </c>
      <c r="BR112" s="111">
        <f t="shared" si="199"/>
        <v>2.0277777777777777</v>
      </c>
      <c r="BS112" s="111">
        <f t="shared" si="200"/>
        <v>0.51111111111111107</v>
      </c>
      <c r="BV112" s="111">
        <f t="shared" si="191"/>
        <v>0.51111111111111107</v>
      </c>
    </row>
    <row r="113" spans="1:77" hidden="1" outlineLevel="1" x14ac:dyDescent="0.25">
      <c r="A113" s="135" t="s">
        <v>136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31"/>
      <c r="AK113" s="31"/>
      <c r="AL113" s="31"/>
      <c r="AM113" s="31"/>
      <c r="AN113" s="31"/>
      <c r="AO113" s="113"/>
      <c r="AP113" s="113">
        <f>'GEN Lion North'!AP113+'GEN Lion South'!AP113</f>
        <v>2354</v>
      </c>
      <c r="AQ113" s="113">
        <f>'GEN Lion North'!AQ113+'GEN Lion South'!AQ113</f>
        <v>2611</v>
      </c>
      <c r="AR113" s="113">
        <f>'GEN Lion North'!AR113+'GEN Lion South'!AR113</f>
        <v>1130</v>
      </c>
      <c r="AS113" s="113">
        <f>'GEN Lion North'!AS113+'GEN Lion South'!AS113</f>
        <v>1301</v>
      </c>
      <c r="AT113" s="113">
        <f>'GEN Lion North'!AT113+'GEN Lion South'!AT113</f>
        <v>1550</v>
      </c>
      <c r="AU113" s="113"/>
      <c r="AV113" s="113"/>
      <c r="AW113" s="113"/>
      <c r="AX113" s="113"/>
      <c r="AY113" s="113"/>
      <c r="AZ113" s="113"/>
      <c r="BA113" s="22"/>
      <c r="BB113" s="18">
        <f t="shared" si="196"/>
        <v>1550</v>
      </c>
      <c r="BE113" s="22"/>
      <c r="BF113" s="125"/>
      <c r="BG113" s="31"/>
      <c r="BH113" s="31"/>
      <c r="BI113" s="31"/>
      <c r="BJ113" s="31"/>
      <c r="BK113" s="31"/>
      <c r="BR113" s="111"/>
      <c r="BS113" s="111"/>
      <c r="BV113" s="111"/>
    </row>
    <row r="114" spans="1:77" s="17" customFormat="1" hidden="1" outlineLevel="1" x14ac:dyDescent="0.25">
      <c r="A114" s="1" t="s">
        <v>137</v>
      </c>
      <c r="B114" s="7">
        <f t="shared" ref="B114:Y114" si="204">SUM(B107:B112)</f>
        <v>2496</v>
      </c>
      <c r="C114" s="7">
        <f t="shared" si="204"/>
        <v>2586</v>
      </c>
      <c r="D114" s="7">
        <f t="shared" si="204"/>
        <v>2808</v>
      </c>
      <c r="E114" s="7">
        <f t="shared" si="204"/>
        <v>3135</v>
      </c>
      <c r="F114" s="7">
        <f t="shared" si="204"/>
        <v>3049</v>
      </c>
      <c r="G114" s="7">
        <f t="shared" si="204"/>
        <v>3106</v>
      </c>
      <c r="H114" s="7">
        <f t="shared" si="204"/>
        <v>3135</v>
      </c>
      <c r="I114" s="7">
        <f t="shared" si="204"/>
        <v>3323</v>
      </c>
      <c r="J114" s="7">
        <f t="shared" si="204"/>
        <v>3466</v>
      </c>
      <c r="K114" s="7">
        <f t="shared" si="204"/>
        <v>3654</v>
      </c>
      <c r="L114" s="7">
        <f t="shared" si="204"/>
        <v>4005</v>
      </c>
      <c r="M114" s="7">
        <f t="shared" si="204"/>
        <v>4120</v>
      </c>
      <c r="N114" s="7">
        <f t="shared" si="204"/>
        <v>4158</v>
      </c>
      <c r="O114" s="7">
        <f t="shared" si="204"/>
        <v>4068</v>
      </c>
      <c r="P114" s="7">
        <f t="shared" si="204"/>
        <v>4327</v>
      </c>
      <c r="Q114" s="7">
        <f t="shared" si="204"/>
        <v>4506</v>
      </c>
      <c r="R114" s="7">
        <f t="shared" si="204"/>
        <v>4930</v>
      </c>
      <c r="S114" s="7">
        <f t="shared" si="204"/>
        <v>5821</v>
      </c>
      <c r="T114" s="7">
        <f t="shared" si="204"/>
        <v>6335</v>
      </c>
      <c r="U114" s="7">
        <f t="shared" si="204"/>
        <v>6970</v>
      </c>
      <c r="V114" s="7">
        <f t="shared" si="204"/>
        <v>7706</v>
      </c>
      <c r="W114" s="7">
        <f t="shared" si="204"/>
        <v>8408</v>
      </c>
      <c r="X114" s="7">
        <f t="shared" si="204"/>
        <v>9051</v>
      </c>
      <c r="Y114" s="7">
        <f t="shared" si="204"/>
        <v>9845</v>
      </c>
      <c r="Z114" s="27">
        <f t="shared" si="192"/>
        <v>5821</v>
      </c>
      <c r="AA114" s="27">
        <f t="shared" si="201"/>
        <v>4327</v>
      </c>
      <c r="AB114" s="27">
        <f t="shared" si="202"/>
        <v>5821</v>
      </c>
      <c r="AC114" s="27">
        <f>SUM(AC107:AC112)</f>
        <v>5821</v>
      </c>
      <c r="AD114" s="27">
        <f t="shared" si="203"/>
        <v>9845</v>
      </c>
      <c r="AE114" s="27">
        <f t="shared" si="193"/>
        <v>3106</v>
      </c>
      <c r="AF114" s="27">
        <f t="shared" si="185"/>
        <v>2808</v>
      </c>
      <c r="AG114" s="27">
        <f t="shared" si="186"/>
        <v>3106</v>
      </c>
      <c r="AH114" s="27">
        <f t="shared" si="187"/>
        <v>3466</v>
      </c>
      <c r="AI114" s="27">
        <f t="shared" si="188"/>
        <v>4120</v>
      </c>
      <c r="AJ114" s="32">
        <f t="shared" si="194"/>
        <v>0.87411461687057312</v>
      </c>
      <c r="AK114" s="32">
        <f t="shared" si="189"/>
        <v>0.54095441595441596</v>
      </c>
      <c r="AL114" s="32">
        <f t="shared" si="189"/>
        <v>0.87411461687057312</v>
      </c>
      <c r="AM114" s="32">
        <f t="shared" si="189"/>
        <v>0.67945758799769185</v>
      </c>
      <c r="AN114" s="32">
        <f t="shared" si="189"/>
        <v>1.3895631067961167</v>
      </c>
      <c r="AO114" s="114">
        <f t="shared" ref="AO114:BE114" si="205">SUM(AO107:AO112)</f>
        <v>10030</v>
      </c>
      <c r="AP114" s="114">
        <f t="shared" si="205"/>
        <v>7676</v>
      </c>
      <c r="AQ114" s="114">
        <f t="shared" si="205"/>
        <v>7777</v>
      </c>
      <c r="AR114" s="114">
        <f t="shared" si="205"/>
        <v>2327</v>
      </c>
      <c r="AS114" s="114">
        <f t="shared" si="205"/>
        <v>2436</v>
      </c>
      <c r="AT114" s="114">
        <f t="shared" si="205"/>
        <v>2491</v>
      </c>
      <c r="AU114" s="114">
        <f t="shared" si="205"/>
        <v>0</v>
      </c>
      <c r="AV114" s="114">
        <f t="shared" si="205"/>
        <v>0</v>
      </c>
      <c r="AW114" s="114">
        <f t="shared" si="205"/>
        <v>0</v>
      </c>
      <c r="AX114" s="114">
        <f t="shared" si="205"/>
        <v>0</v>
      </c>
      <c r="AY114" s="114">
        <f t="shared" si="205"/>
        <v>0</v>
      </c>
      <c r="AZ114" s="114">
        <f t="shared" si="205"/>
        <v>0</v>
      </c>
      <c r="BA114" s="114">
        <f t="shared" si="205"/>
        <v>7777</v>
      </c>
      <c r="BB114" s="114">
        <f t="shared" si="205"/>
        <v>2491</v>
      </c>
      <c r="BC114" s="114">
        <f t="shared" si="205"/>
        <v>0</v>
      </c>
      <c r="BD114" s="114">
        <f t="shared" si="205"/>
        <v>0</v>
      </c>
      <c r="BE114" s="114">
        <f t="shared" si="205"/>
        <v>2491</v>
      </c>
      <c r="BF114" s="134">
        <f t="shared" ref="BF114:BK114" si="206">AO114/N114</f>
        <v>2.4122174122174123</v>
      </c>
      <c r="BG114" s="32">
        <f t="shared" si="206"/>
        <v>1.8869223205506391</v>
      </c>
      <c r="BH114" s="32">
        <f t="shared" si="206"/>
        <v>1.7973191587705108</v>
      </c>
      <c r="BI114" s="32">
        <f t="shared" si="206"/>
        <v>0.51642254771415885</v>
      </c>
      <c r="BJ114" s="32">
        <f t="shared" si="206"/>
        <v>0.49411764705882355</v>
      </c>
      <c r="BK114" s="32">
        <f t="shared" si="206"/>
        <v>0.42793334478611922</v>
      </c>
      <c r="BL114" s="37"/>
      <c r="BM114" s="37"/>
      <c r="BN114" s="37"/>
      <c r="BO114" s="37"/>
      <c r="BP114" s="37"/>
      <c r="BQ114" s="37"/>
      <c r="BR114" s="118">
        <f t="shared" ref="BR114" si="207">BA114/INDEX(N114:P114,IF($A$2&lt;3,$A$2,3))</f>
        <v>1.7973191587705108</v>
      </c>
      <c r="BS114" s="111">
        <f t="shared" si="200"/>
        <v>0.42793334478611922</v>
      </c>
      <c r="BT114" s="37"/>
      <c r="BU114" s="37"/>
      <c r="BV114" s="118">
        <f t="shared" ref="BV114" si="208">BE114/Z114</f>
        <v>0.42793334478611922</v>
      </c>
    </row>
    <row r="115" spans="1:77" hidden="1" outlineLevel="1" x14ac:dyDescent="0.25">
      <c r="B115" s="6">
        <f t="shared" ref="B115:S115" si="209">B24</f>
        <v>2496</v>
      </c>
      <c r="C115" s="6">
        <f t="shared" si="209"/>
        <v>2586</v>
      </c>
      <c r="D115" s="6">
        <f t="shared" si="209"/>
        <v>2805</v>
      </c>
      <c r="E115" s="6">
        <f t="shared" si="209"/>
        <v>3133</v>
      </c>
      <c r="F115" s="6">
        <f t="shared" si="209"/>
        <v>3046</v>
      </c>
      <c r="G115" s="6">
        <f t="shared" si="209"/>
        <v>3101</v>
      </c>
      <c r="H115" s="6">
        <f t="shared" si="209"/>
        <v>3127</v>
      </c>
      <c r="I115" s="6">
        <f t="shared" si="209"/>
        <v>3315</v>
      </c>
      <c r="J115" s="6">
        <f t="shared" si="209"/>
        <v>3461</v>
      </c>
      <c r="K115" s="6">
        <f t="shared" si="209"/>
        <v>3650</v>
      </c>
      <c r="L115" s="6">
        <f t="shared" si="209"/>
        <v>4000</v>
      </c>
      <c r="M115" s="6">
        <f t="shared" si="209"/>
        <v>4117</v>
      </c>
      <c r="N115" s="6">
        <f t="shared" si="209"/>
        <v>4156</v>
      </c>
      <c r="O115" s="6">
        <f t="shared" si="209"/>
        <v>4067</v>
      </c>
      <c r="P115" s="6">
        <f t="shared" si="209"/>
        <v>4326</v>
      </c>
      <c r="Q115" s="6">
        <f t="shared" si="209"/>
        <v>4505</v>
      </c>
      <c r="R115" s="6">
        <f t="shared" si="209"/>
        <v>4930</v>
      </c>
      <c r="S115" s="6">
        <f t="shared" si="209"/>
        <v>5819</v>
      </c>
      <c r="BF115" s="124"/>
    </row>
    <row r="116" spans="1:77" hidden="1" outlineLevel="1" x14ac:dyDescent="0.25">
      <c r="BF116" s="124"/>
    </row>
    <row r="117" spans="1:77" s="20" customFormat="1" hidden="1" outlineLevel="1" x14ac:dyDescent="0.25">
      <c r="A117" s="2" t="s">
        <v>15</v>
      </c>
      <c r="B117" s="3">
        <v>42005</v>
      </c>
      <c r="C117" s="3">
        <v>42036</v>
      </c>
      <c r="D117" s="3">
        <v>42064</v>
      </c>
      <c r="E117" s="3">
        <v>42095</v>
      </c>
      <c r="F117" s="3">
        <v>42125</v>
      </c>
      <c r="G117" s="3">
        <v>42156</v>
      </c>
      <c r="H117" s="3">
        <v>42186</v>
      </c>
      <c r="I117" s="3">
        <v>42217</v>
      </c>
      <c r="J117" s="3">
        <v>42248</v>
      </c>
      <c r="K117" s="3">
        <v>42278</v>
      </c>
      <c r="L117" s="3">
        <v>42309</v>
      </c>
      <c r="M117" s="3">
        <v>42339</v>
      </c>
      <c r="N117" s="3">
        <v>42370</v>
      </c>
      <c r="O117" s="3">
        <v>42401</v>
      </c>
      <c r="P117" s="3">
        <v>42430</v>
      </c>
      <c r="Q117" s="3">
        <v>42461</v>
      </c>
      <c r="R117" s="3">
        <v>42491</v>
      </c>
      <c r="S117" s="3">
        <v>42522</v>
      </c>
      <c r="T117" s="3">
        <v>42552</v>
      </c>
      <c r="U117" s="3">
        <v>42583</v>
      </c>
      <c r="V117" s="3">
        <v>42614</v>
      </c>
      <c r="W117" s="3">
        <v>42644</v>
      </c>
      <c r="X117" s="3">
        <v>42675</v>
      </c>
      <c r="Y117" s="3">
        <v>42705</v>
      </c>
      <c r="Z117" s="29" t="s">
        <v>18</v>
      </c>
      <c r="AA117" s="29" t="s">
        <v>19</v>
      </c>
      <c r="AB117" s="29" t="s">
        <v>20</v>
      </c>
      <c r="AC117" s="29" t="s">
        <v>21</v>
      </c>
      <c r="AD117" s="29" t="s">
        <v>22</v>
      </c>
      <c r="AE117" s="26" t="str">
        <f t="shared" ref="AE117:AI117" si="210">AE106</f>
        <v>YTD /15</v>
      </c>
      <c r="AF117" s="26" t="str">
        <f t="shared" si="210"/>
        <v>Q1 '15</v>
      </c>
      <c r="AG117" s="26" t="str">
        <f t="shared" si="210"/>
        <v>Q2 '15</v>
      </c>
      <c r="AH117" s="26" t="str">
        <f t="shared" si="210"/>
        <v>Q3 '15</v>
      </c>
      <c r="AI117" s="26" t="str">
        <f t="shared" si="210"/>
        <v>Q4 '15</v>
      </c>
      <c r="AJ117" s="30" t="s">
        <v>27</v>
      </c>
      <c r="AK117" s="30" t="s">
        <v>29</v>
      </c>
      <c r="AL117" s="30" t="s">
        <v>30</v>
      </c>
      <c r="AM117" s="30" t="s">
        <v>31</v>
      </c>
      <c r="AN117" s="30" t="s">
        <v>32</v>
      </c>
      <c r="AO117" s="108">
        <v>42736</v>
      </c>
      <c r="AP117" s="108">
        <v>42767</v>
      </c>
      <c r="AQ117" s="108">
        <v>42795</v>
      </c>
      <c r="AR117" s="108">
        <v>42826</v>
      </c>
      <c r="AS117" s="108">
        <v>42856</v>
      </c>
      <c r="AT117" s="108">
        <v>42887</v>
      </c>
      <c r="AU117" s="108">
        <v>42917</v>
      </c>
      <c r="AV117" s="108">
        <v>42948</v>
      </c>
      <c r="AW117" s="108">
        <v>42979</v>
      </c>
      <c r="AX117" s="108">
        <v>43009</v>
      </c>
      <c r="AY117" s="108">
        <v>43040</v>
      </c>
      <c r="AZ117" s="108">
        <v>43070</v>
      </c>
      <c r="BA117" s="29" t="s">
        <v>123</v>
      </c>
      <c r="BB117" s="29" t="s">
        <v>124</v>
      </c>
      <c r="BC117" s="29" t="s">
        <v>125</v>
      </c>
      <c r="BD117" s="29" t="s">
        <v>126</v>
      </c>
      <c r="BE117" s="29" t="str">
        <f>"YTD " &amp; A116 &amp;"/17"</f>
        <v>YTD /17</v>
      </c>
      <c r="BF117" s="121">
        <v>42736</v>
      </c>
      <c r="BG117" s="108">
        <v>42767</v>
      </c>
      <c r="BH117" s="108">
        <v>42795</v>
      </c>
      <c r="BI117" s="108">
        <v>42826</v>
      </c>
      <c r="BJ117" s="108">
        <v>42856</v>
      </c>
      <c r="BK117" s="108">
        <v>42887</v>
      </c>
      <c r="BL117" s="108">
        <v>42917</v>
      </c>
      <c r="BM117" s="108">
        <v>42948</v>
      </c>
      <c r="BN117" s="108">
        <v>42979</v>
      </c>
      <c r="BO117" s="108">
        <v>43009</v>
      </c>
      <c r="BP117" s="108">
        <v>43040</v>
      </c>
      <c r="BQ117" s="108">
        <v>43070</v>
      </c>
      <c r="BR117" s="29" t="s">
        <v>127</v>
      </c>
      <c r="BS117" s="29" t="s">
        <v>128</v>
      </c>
      <c r="BT117" s="29" t="s">
        <v>96</v>
      </c>
      <c r="BU117" s="29" t="s">
        <v>129</v>
      </c>
      <c r="BV117" s="112" t="s">
        <v>130</v>
      </c>
    </row>
    <row r="118" spans="1:77" s="20" customFormat="1" hidden="1" outlineLevel="1" x14ac:dyDescent="0.25">
      <c r="A118" t="s">
        <v>17</v>
      </c>
      <c r="B118" s="6">
        <f>'Agency North'!C118+'Agency South'!C118</f>
        <v>350</v>
      </c>
      <c r="C118" s="6">
        <f>'Agency North'!D118+'Agency South'!D118</f>
        <v>183</v>
      </c>
      <c r="D118" s="6">
        <f>'Agency North'!E118+'Agency South'!E118</f>
        <v>388</v>
      </c>
      <c r="E118" s="6">
        <f>'Agency North'!F118+'Agency South'!F118</f>
        <v>478</v>
      </c>
      <c r="F118" s="6">
        <f>'Agency North'!G118+'Agency South'!G118</f>
        <v>404</v>
      </c>
      <c r="G118" s="6">
        <f>'Agency North'!H118+'Agency South'!H118</f>
        <v>426</v>
      </c>
      <c r="H118" s="6">
        <f>'Agency North'!I118+'Agency South'!I118</f>
        <v>446</v>
      </c>
      <c r="I118" s="6">
        <f>'Agency North'!J118+'Agency South'!J118</f>
        <v>428</v>
      </c>
      <c r="J118" s="6">
        <f>'Agency North'!K118+'Agency South'!K118</f>
        <v>475</v>
      </c>
      <c r="K118" s="6">
        <f>'Agency North'!L118+'Agency South'!L118</f>
        <v>408</v>
      </c>
      <c r="L118" s="6">
        <f>'Agency North'!M118+'Agency South'!M118</f>
        <v>746</v>
      </c>
      <c r="M118" s="6">
        <f>'Agency North'!N118+'Agency South'!N118</f>
        <v>548</v>
      </c>
      <c r="N118" s="6">
        <f>'Agency North'!O118+'Agency South'!O118</f>
        <v>191</v>
      </c>
      <c r="O118" s="6">
        <f>'Agency North'!P118+'Agency South'!P118</f>
        <v>188</v>
      </c>
      <c r="P118" s="6">
        <f>'Agency North'!Q118+'Agency South'!Q118</f>
        <v>627</v>
      </c>
      <c r="Q118" s="6">
        <f>'Agency North'!R118+'Agency South'!R118</f>
        <v>481</v>
      </c>
      <c r="R118" s="6">
        <f>'Agency North'!S118+'Agency South'!S118</f>
        <v>625</v>
      </c>
      <c r="S118" s="6">
        <f>'Agency North'!T118+'Agency South'!T118</f>
        <v>1127</v>
      </c>
      <c r="T118" s="6">
        <f>'Agency North'!U118+'Agency South'!U118</f>
        <v>826</v>
      </c>
      <c r="U118" s="6">
        <f>'Agency North'!V118+'Agency South'!V118</f>
        <v>949</v>
      </c>
      <c r="V118" s="6">
        <f>'Agency North'!W118+'Agency South'!W118</f>
        <v>1083</v>
      </c>
      <c r="W118" s="6">
        <f>'Agency North'!X118+'Agency South'!X118</f>
        <v>1014</v>
      </c>
      <c r="X118" s="6">
        <f>'Agency North'!Y118+'Agency South'!Y118</f>
        <v>1100</v>
      </c>
      <c r="Y118" s="6">
        <f>'Agency North'!Z118+'Agency South'!Z118</f>
        <v>1354</v>
      </c>
      <c r="Z118" s="22">
        <f>SUM(N118:INDEX(N118:Y118,$A$2))</f>
        <v>3239</v>
      </c>
      <c r="AA118" s="22">
        <f t="shared" ref="AA118:AA123" si="211">SUM(N118:P118)</f>
        <v>1006</v>
      </c>
      <c r="AB118" s="22">
        <f t="shared" ref="AB118:AB123" si="212">SUM(Q118:S118)</f>
        <v>2233</v>
      </c>
      <c r="AC118" s="22">
        <f t="shared" ref="AC118:AC123" si="213">SUM(T118:V118)</f>
        <v>2858</v>
      </c>
      <c r="AD118" s="22">
        <f t="shared" ref="AD118:AD123" si="214">SUM(W118:Y118)</f>
        <v>3468</v>
      </c>
      <c r="AE118" s="22">
        <f>SUM(B118                                                               : INDEX(B118:M118,$A$2))</f>
        <v>2229</v>
      </c>
      <c r="AF118" s="22">
        <f t="shared" ref="AF118:AF124" si="215">SUM(B118:D118)</f>
        <v>921</v>
      </c>
      <c r="AG118" s="22">
        <f t="shared" ref="AG118:AG124" si="216">SUM(E118:G118)</f>
        <v>1308</v>
      </c>
      <c r="AH118" s="22">
        <f t="shared" ref="AH118:AH124" si="217">SUM(H118:J118)</f>
        <v>1349</v>
      </c>
      <c r="AI118" s="22">
        <f t="shared" ref="AI118:AI124" si="218">SUM(K118:M118)</f>
        <v>1702</v>
      </c>
      <c r="AJ118" s="31">
        <f>Z118/AE118-1</f>
        <v>0.45311799013010323</v>
      </c>
      <c r="AK118" s="31">
        <f t="shared" ref="AK118:AN124" si="219">AA118/AF118-1</f>
        <v>9.229098805646041E-2</v>
      </c>
      <c r="AL118" s="31">
        <f t="shared" si="219"/>
        <v>0.70718654434250761</v>
      </c>
      <c r="AM118" s="31">
        <f t="shared" si="219"/>
        <v>1.1186063750926611</v>
      </c>
      <c r="AN118" s="31">
        <f t="shared" si="219"/>
        <v>1.0376028202115157</v>
      </c>
      <c r="AO118" s="113">
        <f>'GEN Lion North'!AO118+'GEN Lion South'!AO118</f>
        <v>431</v>
      </c>
      <c r="AP118" s="113">
        <f>'GEN Lion North'!AP118+'GEN Lion South'!AP118</f>
        <v>920</v>
      </c>
      <c r="AQ118" s="113">
        <f>'GEN Lion North'!AQ118+'GEN Lion South'!AQ118</f>
        <v>1151</v>
      </c>
      <c r="AR118" s="113">
        <f>'GEN Lion North'!AR118+'GEN Lion South'!AR118</f>
        <v>905</v>
      </c>
      <c r="AS118" s="113">
        <f>'GEN Lion North'!AS118+'GEN Lion South'!AS118</f>
        <v>899</v>
      </c>
      <c r="AT118" s="113">
        <f>'GEN Lion North'!AT118+'GEN Lion South'!AT118</f>
        <v>1684</v>
      </c>
      <c r="AU118" s="113">
        <f>'GEN Lion North'!AU118+'GEN Lion South'!AU118</f>
        <v>0</v>
      </c>
      <c r="AV118" s="113">
        <f>'GEN Lion North'!AV118+'GEN Lion South'!AV118</f>
        <v>0</v>
      </c>
      <c r="AW118" s="113">
        <f>'GEN Lion North'!AW118+'GEN Lion South'!AW118</f>
        <v>0</v>
      </c>
      <c r="AX118" s="113">
        <f>'GEN Lion North'!AX118+'GEN Lion South'!AX118</f>
        <v>0</v>
      </c>
      <c r="AY118" s="113">
        <f>'GEN Lion North'!AY118+'GEN Lion South'!AY118</f>
        <v>0</v>
      </c>
      <c r="AZ118" s="113">
        <f>'GEN Lion North'!AZ118+'GEN Lion South'!AZ118</f>
        <v>0</v>
      </c>
      <c r="BA118" s="113">
        <f>SUM(AO118:INDEX(AO118:AQ118,IF($A$2&lt;3,$A$2,3)))</f>
        <v>2502</v>
      </c>
      <c r="BB118" s="113">
        <f>SUM(AR118:INDEX(AR118:AT118,IF(AND($A$2&gt;3,A116&lt;7),$A$2-3,0)))</f>
        <v>3488</v>
      </c>
      <c r="BC118" s="113">
        <f>SUM(AU118:INDEX(AU118:AW118,IF(AND($A$2&gt;6,$A$2&lt;10),$A$2-6,0)))</f>
        <v>0</v>
      </c>
      <c r="BD118" s="113">
        <f>SUM(AX118:INDEX(AX118:AZ118,IF($A$2&gt;9,$A$2-9,0)))</f>
        <v>0</v>
      </c>
      <c r="BE118" s="113">
        <f>SUM($AO118:INDEX(AO118:AZ118,$A$2))</f>
        <v>5990</v>
      </c>
      <c r="BF118" s="122">
        <f>IFERROR(AO118/N118,0)</f>
        <v>2.256544502617801</v>
      </c>
      <c r="BG118" s="111">
        <f t="shared" ref="BG118:BQ123" si="220">IFERROR(AP118/O118,0)</f>
        <v>4.8936170212765955</v>
      </c>
      <c r="BH118" s="111">
        <f t="shared" si="220"/>
        <v>1.835725677830941</v>
      </c>
      <c r="BI118" s="111">
        <f t="shared" si="220"/>
        <v>1.8814968814968815</v>
      </c>
      <c r="BJ118" s="111">
        <f t="shared" si="220"/>
        <v>1.4383999999999999</v>
      </c>
      <c r="BK118" s="111">
        <f t="shared" si="220"/>
        <v>1.4942324755989351</v>
      </c>
      <c r="BL118" s="111">
        <f t="shared" si="220"/>
        <v>0</v>
      </c>
      <c r="BM118" s="111">
        <f t="shared" si="220"/>
        <v>0</v>
      </c>
      <c r="BN118" s="111">
        <f t="shared" si="220"/>
        <v>0</v>
      </c>
      <c r="BO118" s="111">
        <f t="shared" si="220"/>
        <v>0</v>
      </c>
      <c r="BP118" s="111">
        <f t="shared" si="220"/>
        <v>0</v>
      </c>
      <c r="BQ118" s="111">
        <f t="shared" si="220"/>
        <v>0</v>
      </c>
      <c r="BR118" s="111">
        <f>IFERROR(BA118/SUM(N118:INDEX(N118:P118,IF($A$2&lt;3,$A$2,3))),0)</f>
        <v>2.4870775347912524</v>
      </c>
      <c r="BS118" s="111">
        <f>IFERROR(BB118/SUM(Q118:INDEX(Q118:S118,IF($A$2&lt;7,$A$2-3,3))),0)</f>
        <v>1.5620241827138379</v>
      </c>
      <c r="BT118" s="111">
        <f>IFERROR(BC118/SUM(T118:INDEX(T118:V118,IF($A$2&lt;3,$A$2,3))),0)</f>
        <v>0</v>
      </c>
      <c r="BU118" s="111">
        <f>IFERROR(BD118/SUM(W118:INDEX(W118:Y118,IF($A$2&lt;3,$A$2,3))),0)</f>
        <v>0</v>
      </c>
      <c r="BV118" s="111">
        <f>IFERROR(BE118/Z118,0)</f>
        <v>1.8493362148811361</v>
      </c>
    </row>
    <row r="119" spans="1:77" s="20" customFormat="1" hidden="1" outlineLevel="1" x14ac:dyDescent="0.25">
      <c r="A119" t="s">
        <v>34</v>
      </c>
      <c r="B119" s="6">
        <f>'Agency North'!C119+'Agency South'!C119</f>
        <v>19</v>
      </c>
      <c r="C119" s="6">
        <f>'Agency North'!D119+'Agency South'!D119</f>
        <v>8</v>
      </c>
      <c r="D119" s="6">
        <f>'Agency North'!E119+'Agency South'!E119</f>
        <v>16</v>
      </c>
      <c r="E119" s="6">
        <f>'Agency North'!F119+'Agency South'!F119</f>
        <v>6</v>
      </c>
      <c r="F119" s="6">
        <f>'Agency North'!G119+'Agency South'!G119</f>
        <v>4</v>
      </c>
      <c r="G119" s="6">
        <f>'Agency North'!H119+'Agency South'!H119</f>
        <v>2</v>
      </c>
      <c r="H119" s="6">
        <f>'Agency North'!I119+'Agency South'!I119</f>
        <v>0</v>
      </c>
      <c r="I119" s="6">
        <f>'Agency North'!J119+'Agency South'!J119</f>
        <v>0</v>
      </c>
      <c r="J119" s="6">
        <f>'Agency North'!K119+'Agency South'!K119</f>
        <v>0</v>
      </c>
      <c r="K119" s="6">
        <f>'Agency North'!L119+'Agency South'!L119</f>
        <v>0</v>
      </c>
      <c r="L119" s="6">
        <f>'Agency North'!M119+'Agency South'!M119</f>
        <v>0</v>
      </c>
      <c r="M119" s="6">
        <f>'Agency North'!N119+'Agency South'!N119</f>
        <v>0</v>
      </c>
      <c r="N119" s="6">
        <f>'Agency North'!O119+'Agency South'!O119</f>
        <v>0</v>
      </c>
      <c r="O119" s="6">
        <f>'Agency North'!P119+'Agency South'!P119</f>
        <v>0</v>
      </c>
      <c r="P119" s="6">
        <f>'Agency North'!Q119+'Agency South'!Q119</f>
        <v>0</v>
      </c>
      <c r="Q119" s="6">
        <f>'Agency North'!R119+'Agency South'!R119</f>
        <v>0</v>
      </c>
      <c r="R119" s="6">
        <f>'Agency North'!S119+'Agency South'!S119</f>
        <v>0</v>
      </c>
      <c r="S119" s="6">
        <f>'Agency North'!T119+'Agency South'!T119</f>
        <v>0</v>
      </c>
      <c r="T119" s="6">
        <f>'Agency North'!U119+'Agency South'!U119</f>
        <v>0</v>
      </c>
      <c r="U119" s="6">
        <f>'Agency North'!V119+'Agency South'!V119</f>
        <v>0</v>
      </c>
      <c r="V119" s="6">
        <f>'Agency North'!W119+'Agency South'!W119</f>
        <v>0</v>
      </c>
      <c r="W119" s="6">
        <f>'Agency North'!X119+'Agency South'!X119</f>
        <v>0</v>
      </c>
      <c r="X119" s="6">
        <f>'Agency North'!Y119+'Agency South'!Y119</f>
        <v>0</v>
      </c>
      <c r="Y119" s="6">
        <f>'Agency North'!Z119+'Agency South'!Z119</f>
        <v>0</v>
      </c>
      <c r="Z119" s="22">
        <f>SUM(N119:INDEX(N119:Y119,$A$2))</f>
        <v>0</v>
      </c>
      <c r="AA119" s="22">
        <f t="shared" si="211"/>
        <v>0</v>
      </c>
      <c r="AB119" s="22">
        <f t="shared" si="212"/>
        <v>0</v>
      </c>
      <c r="AC119" s="22">
        <f t="shared" si="213"/>
        <v>0</v>
      </c>
      <c r="AD119" s="22">
        <f t="shared" si="214"/>
        <v>0</v>
      </c>
      <c r="AE119" s="22">
        <f>SUM(B119                                                               : INDEX(B119:M119,$A$2))</f>
        <v>55</v>
      </c>
      <c r="AF119" s="22">
        <f t="shared" si="215"/>
        <v>43</v>
      </c>
      <c r="AG119" s="22">
        <f t="shared" si="216"/>
        <v>12</v>
      </c>
      <c r="AH119" s="22">
        <f t="shared" si="217"/>
        <v>0</v>
      </c>
      <c r="AI119" s="22">
        <f t="shared" si="218"/>
        <v>0</v>
      </c>
      <c r="AJ119" s="31">
        <f t="shared" ref="AJ119:AJ124" si="221">Z119/AE119-1</f>
        <v>-1</v>
      </c>
      <c r="AK119" s="31">
        <f t="shared" si="219"/>
        <v>-1</v>
      </c>
      <c r="AL119" s="31">
        <f t="shared" si="219"/>
        <v>-1</v>
      </c>
      <c r="AM119" s="31">
        <f>IFERROR(AC119/AH119-1,0)</f>
        <v>0</v>
      </c>
      <c r="AN119" s="31">
        <f>IFERROR(AD119/AI119-1,0)</f>
        <v>0</v>
      </c>
      <c r="AO119" s="113">
        <f>'GEN Lion North'!AO119+'GEN Lion South'!AO119</f>
        <v>0</v>
      </c>
      <c r="AP119" s="113">
        <f>'GEN Lion North'!AP119+'GEN Lion South'!AP119</f>
        <v>1</v>
      </c>
      <c r="AQ119" s="113">
        <f>'GEN Lion North'!AQ119+'GEN Lion South'!AQ119</f>
        <v>0</v>
      </c>
      <c r="AR119" s="113">
        <f>'GEN Lion North'!AR119+'GEN Lion South'!AR119</f>
        <v>0</v>
      </c>
      <c r="AS119" s="113">
        <f>'GEN Lion North'!AS119+'GEN Lion South'!AS119</f>
        <v>0</v>
      </c>
      <c r="AT119" s="113">
        <f>'GEN Lion North'!AT119+'GEN Lion South'!AT119</f>
        <v>2</v>
      </c>
      <c r="AU119" s="113">
        <f>'GEN Lion North'!AU119+'GEN Lion South'!AU119</f>
        <v>0</v>
      </c>
      <c r="AV119" s="113">
        <f>'GEN Lion North'!AV119+'GEN Lion South'!AV119</f>
        <v>0</v>
      </c>
      <c r="AW119" s="113">
        <f>'GEN Lion North'!AW119+'GEN Lion South'!AW119</f>
        <v>0</v>
      </c>
      <c r="AX119" s="113">
        <f>'GEN Lion North'!AX119+'GEN Lion South'!AX119</f>
        <v>0</v>
      </c>
      <c r="AY119" s="113">
        <f>'GEN Lion North'!AY119+'GEN Lion South'!AY119</f>
        <v>0</v>
      </c>
      <c r="AZ119" s="113">
        <f>'GEN Lion North'!AZ119+'GEN Lion South'!AZ119</f>
        <v>0</v>
      </c>
      <c r="BA119" s="113">
        <f>SUM(AO119:INDEX(AO119:AQ119,IF($A$2&lt;3,$A$2,3)))</f>
        <v>1</v>
      </c>
      <c r="BB119" s="113">
        <f>SUM(AR119:INDEX(AR119:AT119,IF(AND($A$2&gt;3,A117&lt;7),$A$2-3,0)))</f>
        <v>2</v>
      </c>
      <c r="BC119" s="113">
        <f>SUM(AU119:INDEX(AU119:AW119,IF(AND($A$2&gt;6,$A$2&lt;10),$A$2-6,0)))</f>
        <v>0</v>
      </c>
      <c r="BD119" s="113">
        <f>SUM(AX119:INDEX(AX119:AZ119,IF($A$2&gt;9,$A$2-9,0)))</f>
        <v>0</v>
      </c>
      <c r="BE119" s="113">
        <f>SUM($AO119:INDEX(AO119:AZ119,$A$2))</f>
        <v>3</v>
      </c>
      <c r="BF119" s="122">
        <f t="shared" ref="BF119:BF123" si="222">IFERROR(AO119/N119,0)</f>
        <v>0</v>
      </c>
      <c r="BG119" s="111">
        <f t="shared" si="220"/>
        <v>0</v>
      </c>
      <c r="BH119" s="111">
        <f t="shared" si="220"/>
        <v>0</v>
      </c>
      <c r="BI119" s="111">
        <f t="shared" si="220"/>
        <v>0</v>
      </c>
      <c r="BJ119" s="111">
        <f t="shared" si="220"/>
        <v>0</v>
      </c>
      <c r="BK119" s="111">
        <f t="shared" si="220"/>
        <v>0</v>
      </c>
      <c r="BL119" s="111">
        <f t="shared" si="220"/>
        <v>0</v>
      </c>
      <c r="BM119" s="111">
        <f t="shared" si="220"/>
        <v>0</v>
      </c>
      <c r="BN119" s="111">
        <f t="shared" si="220"/>
        <v>0</v>
      </c>
      <c r="BO119" s="111">
        <f t="shared" si="220"/>
        <v>0</v>
      </c>
      <c r="BP119" s="111">
        <f t="shared" si="220"/>
        <v>0</v>
      </c>
      <c r="BQ119" s="111">
        <f t="shared" si="220"/>
        <v>0</v>
      </c>
      <c r="BR119" s="111">
        <f>IFERROR(BA119/SUM(N119:INDEX(N119:P119,IF($A$2&lt;3,$A$2,3))),0)</f>
        <v>0</v>
      </c>
      <c r="BS119" s="111">
        <f>IFERROR(BB119/SUM(Q119:INDEX(Q119:S119,IF($A$2&lt;7,$A$2-3,3))),0)</f>
        <v>0</v>
      </c>
      <c r="BT119" s="111">
        <f>IFERROR(BC119/SUM(T119:INDEX(T119:V119,IF($A$2&lt;3,$A$2,3))),0)</f>
        <v>0</v>
      </c>
      <c r="BU119" s="111">
        <f>IFERROR(BD119/SUM(W119:INDEX(W119:Y119,IF($A$2&lt;3,$A$2,3))),0)</f>
        <v>0</v>
      </c>
      <c r="BV119" s="111">
        <f t="shared" ref="BV119:BV124" si="223">IFERROR(BE119/Z119,0)</f>
        <v>0</v>
      </c>
    </row>
    <row r="120" spans="1:77" s="20" customFormat="1" hidden="1" outlineLevel="1" x14ac:dyDescent="0.25">
      <c r="A120" t="s">
        <v>35</v>
      </c>
      <c r="B120" s="6">
        <f>'Agency North'!C120+'Agency South'!C120</f>
        <v>51</v>
      </c>
      <c r="C120" s="6">
        <f>'Agency North'!D120+'Agency South'!D120</f>
        <v>20</v>
      </c>
      <c r="D120" s="6">
        <f>'Agency North'!E120+'Agency South'!E120</f>
        <v>38</v>
      </c>
      <c r="E120" s="6">
        <f>'Agency North'!F120+'Agency South'!F120</f>
        <v>70</v>
      </c>
      <c r="F120" s="6">
        <f>'Agency North'!G120+'Agency South'!G120</f>
        <v>51</v>
      </c>
      <c r="G120" s="6">
        <f>'Agency North'!H120+'Agency South'!H120</f>
        <v>56</v>
      </c>
      <c r="H120" s="6">
        <f>'Agency North'!I120+'Agency South'!I120</f>
        <v>44</v>
      </c>
      <c r="I120" s="6">
        <f>'Agency North'!J120+'Agency South'!J120</f>
        <v>50</v>
      </c>
      <c r="J120" s="6">
        <f>'Agency North'!K120+'Agency South'!K120</f>
        <v>75</v>
      </c>
      <c r="K120" s="6">
        <f>'Agency North'!L120+'Agency South'!L120</f>
        <v>47</v>
      </c>
      <c r="L120" s="6">
        <f>'Agency North'!M120+'Agency South'!M120</f>
        <v>57</v>
      </c>
      <c r="M120" s="6">
        <f>'Agency North'!N120+'Agency South'!N120</f>
        <v>40</v>
      </c>
      <c r="N120" s="6">
        <f>'Agency North'!O120+'Agency South'!O120</f>
        <v>12</v>
      </c>
      <c r="O120" s="6">
        <f>'Agency North'!P120+'Agency South'!P120</f>
        <v>6</v>
      </c>
      <c r="P120" s="6">
        <f>'Agency North'!Q120+'Agency South'!Q120</f>
        <v>44</v>
      </c>
      <c r="Q120" s="6">
        <f>'Agency North'!R120+'Agency South'!R120</f>
        <v>53</v>
      </c>
      <c r="R120" s="6">
        <f>'Agency North'!S120+'Agency South'!S120</f>
        <v>96</v>
      </c>
      <c r="S120" s="6">
        <f>'Agency North'!T120+'Agency South'!T120</f>
        <v>133</v>
      </c>
      <c r="T120" s="6">
        <f>'Agency North'!U120+'Agency South'!U120</f>
        <v>81</v>
      </c>
      <c r="U120" s="6">
        <f>'Agency North'!V120+'Agency South'!V120</f>
        <v>85</v>
      </c>
      <c r="V120" s="6">
        <f>'Agency North'!W120+'Agency South'!W120</f>
        <v>127</v>
      </c>
      <c r="W120" s="6">
        <f>'Agency North'!X120+'Agency South'!X120</f>
        <v>131</v>
      </c>
      <c r="X120" s="6">
        <f>'Agency North'!Y120+'Agency South'!Y120</f>
        <v>166</v>
      </c>
      <c r="Y120" s="6">
        <f>'Agency North'!Z120+'Agency South'!Z120</f>
        <v>116</v>
      </c>
      <c r="Z120" s="22">
        <f>SUM(N120:INDEX(N120:Y120,$A$2))</f>
        <v>344</v>
      </c>
      <c r="AA120" s="22">
        <f t="shared" si="211"/>
        <v>62</v>
      </c>
      <c r="AB120" s="22">
        <f t="shared" si="212"/>
        <v>282</v>
      </c>
      <c r="AC120" s="22">
        <f t="shared" si="213"/>
        <v>293</v>
      </c>
      <c r="AD120" s="22">
        <f t="shared" si="214"/>
        <v>413</v>
      </c>
      <c r="AE120" s="22">
        <f>SUM(B120                                                               : INDEX(B120:M120,$A$2))</f>
        <v>286</v>
      </c>
      <c r="AF120" s="22">
        <f t="shared" si="215"/>
        <v>109</v>
      </c>
      <c r="AG120" s="22">
        <f t="shared" si="216"/>
        <v>177</v>
      </c>
      <c r="AH120" s="22">
        <f t="shared" si="217"/>
        <v>169</v>
      </c>
      <c r="AI120" s="22">
        <f t="shared" si="218"/>
        <v>144</v>
      </c>
      <c r="AJ120" s="31">
        <f t="shared" si="221"/>
        <v>0.2027972027972027</v>
      </c>
      <c r="AK120" s="31">
        <f t="shared" si="219"/>
        <v>-0.43119266055045868</v>
      </c>
      <c r="AL120" s="31">
        <f t="shared" si="219"/>
        <v>0.59322033898305082</v>
      </c>
      <c r="AM120" s="31">
        <f t="shared" si="219"/>
        <v>0.73372781065088755</v>
      </c>
      <c r="AN120" s="31">
        <f t="shared" si="219"/>
        <v>1.8680555555555554</v>
      </c>
      <c r="AO120" s="113">
        <f>'GEN Lion North'!AO120+'GEN Lion South'!AO120</f>
        <v>51</v>
      </c>
      <c r="AP120" s="113">
        <f>'GEN Lion North'!AP120+'GEN Lion South'!AP120</f>
        <v>89</v>
      </c>
      <c r="AQ120" s="113">
        <f>'GEN Lion North'!AQ120+'GEN Lion South'!AQ120</f>
        <v>40</v>
      </c>
      <c r="AR120" s="113">
        <f>'GEN Lion North'!AR120+'GEN Lion South'!AR120</f>
        <v>41</v>
      </c>
      <c r="AS120" s="113">
        <f>'GEN Lion North'!AS120+'GEN Lion South'!AS120</f>
        <v>33</v>
      </c>
      <c r="AT120" s="113">
        <f>'GEN Lion North'!AT120+'GEN Lion South'!AT120</f>
        <v>43</v>
      </c>
      <c r="AU120" s="113">
        <f>'GEN Lion North'!AU120+'GEN Lion South'!AU120</f>
        <v>0</v>
      </c>
      <c r="AV120" s="113">
        <f>'GEN Lion North'!AV120+'GEN Lion South'!AV120</f>
        <v>0</v>
      </c>
      <c r="AW120" s="113">
        <f>'GEN Lion North'!AW120+'GEN Lion South'!AW120</f>
        <v>0</v>
      </c>
      <c r="AX120" s="113">
        <f>'GEN Lion North'!AX120+'GEN Lion South'!AX120</f>
        <v>0</v>
      </c>
      <c r="AY120" s="113">
        <f>'GEN Lion North'!AY120+'GEN Lion South'!AY120</f>
        <v>0</v>
      </c>
      <c r="AZ120" s="113">
        <f>'GEN Lion North'!AZ120+'GEN Lion South'!AZ120</f>
        <v>0</v>
      </c>
      <c r="BA120" s="113">
        <f>SUM(AO120:INDEX(AO120:AQ120,IF($A$2&lt;3,$A$2,3)))</f>
        <v>180</v>
      </c>
      <c r="BB120" s="113">
        <f>SUM(AR120:INDEX(AR120:AT120,IF(AND($A$2&gt;3,A118&lt;7),$A$2-3,0)))</f>
        <v>117</v>
      </c>
      <c r="BC120" s="113">
        <f>SUM(AU120:INDEX(AU120:AW120,IF(AND($A$2&gt;6,$A$2&lt;10),$A$2-6,0)))</f>
        <v>0</v>
      </c>
      <c r="BD120" s="113">
        <f>SUM(AX120:INDEX(AX120:AZ120,IF($A$2&gt;9,$A$2-9,0)))</f>
        <v>0</v>
      </c>
      <c r="BE120" s="113">
        <f>SUM($AO120:INDEX(AO120:AZ120,$A$2))</f>
        <v>297</v>
      </c>
      <c r="BF120" s="122">
        <f t="shared" si="222"/>
        <v>4.25</v>
      </c>
      <c r="BG120" s="111">
        <f t="shared" si="220"/>
        <v>14.833333333333334</v>
      </c>
      <c r="BH120" s="111">
        <f t="shared" si="220"/>
        <v>0.90909090909090906</v>
      </c>
      <c r="BI120" s="111">
        <f t="shared" si="220"/>
        <v>0.77358490566037741</v>
      </c>
      <c r="BJ120" s="111">
        <f t="shared" si="220"/>
        <v>0.34375</v>
      </c>
      <c r="BK120" s="111">
        <f t="shared" si="220"/>
        <v>0.32330827067669171</v>
      </c>
      <c r="BL120" s="111">
        <f t="shared" si="220"/>
        <v>0</v>
      </c>
      <c r="BM120" s="111">
        <f t="shared" si="220"/>
        <v>0</v>
      </c>
      <c r="BN120" s="111">
        <f t="shared" si="220"/>
        <v>0</v>
      </c>
      <c r="BO120" s="111">
        <f t="shared" si="220"/>
        <v>0</v>
      </c>
      <c r="BP120" s="111">
        <f t="shared" si="220"/>
        <v>0</v>
      </c>
      <c r="BQ120" s="111">
        <f t="shared" si="220"/>
        <v>0</v>
      </c>
      <c r="BR120" s="111">
        <f>IFERROR(BA120/SUM(N120:INDEX(N120:P120,IF($A$2&lt;3,$A$2,3))),0)</f>
        <v>2.903225806451613</v>
      </c>
      <c r="BS120" s="111">
        <f>IFERROR(BB120/SUM(Q120:INDEX(Q120:S120,IF($A$2&lt;7,$A$2-3,3))),0)</f>
        <v>0.41489361702127658</v>
      </c>
      <c r="BT120" s="111">
        <f>IFERROR(BC120/SUM(T120:INDEX(T120:V120,IF($A$2&lt;3,$A$2,3))),0)</f>
        <v>0</v>
      </c>
      <c r="BU120" s="111">
        <f>IFERROR(BD120/SUM(W120:INDEX(W120:Y120,IF($A$2&lt;3,$A$2,3))),0)</f>
        <v>0</v>
      </c>
      <c r="BV120" s="111">
        <f t="shared" si="223"/>
        <v>0.86337209302325579</v>
      </c>
    </row>
    <row r="121" spans="1:77" s="20" customFormat="1" hidden="1" outlineLevel="1" x14ac:dyDescent="0.25">
      <c r="A121" t="s">
        <v>36</v>
      </c>
      <c r="B121" s="6">
        <f>'Agency North'!C121+'Agency South'!C121</f>
        <v>12</v>
      </c>
      <c r="C121" s="6">
        <f>'Agency North'!D121+'Agency South'!D121</f>
        <v>2</v>
      </c>
      <c r="D121" s="6">
        <f>'Agency North'!E121+'Agency South'!E121</f>
        <v>11</v>
      </c>
      <c r="E121" s="6">
        <f>'Agency North'!F121+'Agency South'!F121</f>
        <v>27</v>
      </c>
      <c r="F121" s="6">
        <f>'Agency North'!G121+'Agency South'!G121</f>
        <v>10</v>
      </c>
      <c r="G121" s="6">
        <f>'Agency North'!H121+'Agency South'!H121</f>
        <v>18</v>
      </c>
      <c r="H121" s="6">
        <f>'Agency North'!I121+'Agency South'!I121</f>
        <v>13</v>
      </c>
      <c r="I121" s="6">
        <f>'Agency North'!J121+'Agency South'!J121</f>
        <v>10</v>
      </c>
      <c r="J121" s="6">
        <f>'Agency North'!K121+'Agency South'!K121</f>
        <v>19</v>
      </c>
      <c r="K121" s="6">
        <f>'Agency North'!L121+'Agency South'!L121</f>
        <v>8</v>
      </c>
      <c r="L121" s="6">
        <f>'Agency North'!M121+'Agency South'!M121</f>
        <v>8</v>
      </c>
      <c r="M121" s="6">
        <f>'Agency North'!N121+'Agency South'!N121</f>
        <v>11</v>
      </c>
      <c r="N121" s="6">
        <f>'Agency North'!O121+'Agency South'!O121</f>
        <v>1</v>
      </c>
      <c r="O121" s="6">
        <f>'Agency North'!P121+'Agency South'!P121</f>
        <v>1</v>
      </c>
      <c r="P121" s="6">
        <f>'Agency North'!Q121+'Agency South'!Q121</f>
        <v>15</v>
      </c>
      <c r="Q121" s="6">
        <f>'Agency North'!R121+'Agency South'!R121</f>
        <v>17</v>
      </c>
      <c r="R121" s="6">
        <f>'Agency North'!S121+'Agency South'!S121</f>
        <v>23</v>
      </c>
      <c r="S121" s="6">
        <f>'Agency North'!T121+'Agency South'!T121</f>
        <v>31</v>
      </c>
      <c r="T121" s="6">
        <f>'Agency North'!U121+'Agency South'!U121</f>
        <v>14</v>
      </c>
      <c r="U121" s="6">
        <f>'Agency North'!V121+'Agency South'!V121</f>
        <v>18</v>
      </c>
      <c r="V121" s="6">
        <f>'Agency North'!W121+'Agency South'!W121</f>
        <v>40</v>
      </c>
      <c r="W121" s="6">
        <f>'Agency North'!X121+'Agency South'!X121</f>
        <v>26</v>
      </c>
      <c r="X121" s="6">
        <f>'Agency North'!Y121+'Agency South'!Y121</f>
        <v>38</v>
      </c>
      <c r="Y121" s="6">
        <f>'Agency North'!Z121+'Agency South'!Z121</f>
        <v>29</v>
      </c>
      <c r="Z121" s="22">
        <f>SUM(N121:INDEX(N121:Y121,$A$2))</f>
        <v>88</v>
      </c>
      <c r="AA121" s="22">
        <f t="shared" si="211"/>
        <v>17</v>
      </c>
      <c r="AB121" s="22">
        <f t="shared" si="212"/>
        <v>71</v>
      </c>
      <c r="AC121" s="22">
        <f t="shared" si="213"/>
        <v>72</v>
      </c>
      <c r="AD121" s="22">
        <f t="shared" si="214"/>
        <v>93</v>
      </c>
      <c r="AE121" s="22">
        <f>SUM(B121                                                               : INDEX(B121:M121,$A$2))</f>
        <v>80</v>
      </c>
      <c r="AF121" s="22">
        <f t="shared" si="215"/>
        <v>25</v>
      </c>
      <c r="AG121" s="22">
        <f t="shared" si="216"/>
        <v>55</v>
      </c>
      <c r="AH121" s="22">
        <f t="shared" si="217"/>
        <v>42</v>
      </c>
      <c r="AI121" s="22">
        <f t="shared" si="218"/>
        <v>27</v>
      </c>
      <c r="AJ121" s="31">
        <f t="shared" si="221"/>
        <v>0.10000000000000009</v>
      </c>
      <c r="AK121" s="31">
        <f t="shared" si="219"/>
        <v>-0.31999999999999995</v>
      </c>
      <c r="AL121" s="31">
        <f t="shared" si="219"/>
        <v>0.29090909090909101</v>
      </c>
      <c r="AM121" s="31">
        <f t="shared" si="219"/>
        <v>0.71428571428571419</v>
      </c>
      <c r="AN121" s="31">
        <f t="shared" si="219"/>
        <v>2.4444444444444446</v>
      </c>
      <c r="AO121" s="113">
        <f>'GEN Lion North'!AO121+'GEN Lion South'!AO121</f>
        <v>20</v>
      </c>
      <c r="AP121" s="113">
        <f>'GEN Lion North'!AP121+'GEN Lion South'!AP121</f>
        <v>25</v>
      </c>
      <c r="AQ121" s="113">
        <f>'GEN Lion North'!AQ121+'GEN Lion South'!AQ121</f>
        <v>15</v>
      </c>
      <c r="AR121" s="113">
        <f>'GEN Lion North'!AR121+'GEN Lion South'!AR121</f>
        <v>7</v>
      </c>
      <c r="AS121" s="113">
        <f>'GEN Lion North'!AS121+'GEN Lion South'!AS121</f>
        <v>13</v>
      </c>
      <c r="AT121" s="113">
        <f>'GEN Lion North'!AT121+'GEN Lion South'!AT121</f>
        <v>5</v>
      </c>
      <c r="AU121" s="113">
        <f>'GEN Lion North'!AU121+'GEN Lion South'!AU121</f>
        <v>0</v>
      </c>
      <c r="AV121" s="113">
        <f>'GEN Lion North'!AV121+'GEN Lion South'!AV121</f>
        <v>0</v>
      </c>
      <c r="AW121" s="113">
        <f>'GEN Lion North'!AW121+'GEN Lion South'!AW121</f>
        <v>0</v>
      </c>
      <c r="AX121" s="113">
        <f>'GEN Lion North'!AX121+'GEN Lion South'!AX121</f>
        <v>0</v>
      </c>
      <c r="AY121" s="113">
        <f>'GEN Lion North'!AY121+'GEN Lion South'!AY121</f>
        <v>0</v>
      </c>
      <c r="AZ121" s="113">
        <f>'GEN Lion North'!AZ121+'GEN Lion South'!AZ121</f>
        <v>0</v>
      </c>
      <c r="BA121" s="113">
        <f>SUM(AO121:INDEX(AO121:AQ121,IF($A$2&lt;3,$A$2,3)))</f>
        <v>60</v>
      </c>
      <c r="BB121" s="113">
        <f>SUM(AR121:INDEX(AR121:AT121,IF(AND($A$2&gt;3,A119&lt;7),$A$2-3,0)))</f>
        <v>25</v>
      </c>
      <c r="BC121" s="113">
        <f>SUM(AU121:INDEX(AU121:AW121,IF(AND($A$2&gt;6,$A$2&lt;10),$A$2-6,0)))</f>
        <v>0</v>
      </c>
      <c r="BD121" s="113">
        <f>SUM(AX121:INDEX(AX121:AZ121,IF($A$2&gt;9,$A$2-9,0)))</f>
        <v>0</v>
      </c>
      <c r="BE121" s="113">
        <f>SUM($AO121:INDEX(AO121:AZ121,$A$2))</f>
        <v>85</v>
      </c>
      <c r="BF121" s="122">
        <f t="shared" si="222"/>
        <v>20</v>
      </c>
      <c r="BG121" s="111">
        <f t="shared" si="220"/>
        <v>25</v>
      </c>
      <c r="BH121" s="111">
        <f t="shared" si="220"/>
        <v>1</v>
      </c>
      <c r="BI121" s="111">
        <f t="shared" si="220"/>
        <v>0.41176470588235292</v>
      </c>
      <c r="BJ121" s="111">
        <f t="shared" si="220"/>
        <v>0.56521739130434778</v>
      </c>
      <c r="BK121" s="111">
        <f t="shared" si="220"/>
        <v>0.16129032258064516</v>
      </c>
      <c r="BL121" s="111">
        <f t="shared" si="220"/>
        <v>0</v>
      </c>
      <c r="BM121" s="111">
        <f t="shared" si="220"/>
        <v>0</v>
      </c>
      <c r="BN121" s="111">
        <f t="shared" si="220"/>
        <v>0</v>
      </c>
      <c r="BO121" s="111">
        <f t="shared" si="220"/>
        <v>0</v>
      </c>
      <c r="BP121" s="111">
        <f t="shared" si="220"/>
        <v>0</v>
      </c>
      <c r="BQ121" s="111">
        <f t="shared" si="220"/>
        <v>0</v>
      </c>
      <c r="BR121" s="111">
        <f>IFERROR(BA121/SUM(N121:INDEX(N121:P121,IF($A$2&lt;3,$A$2,3))),0)</f>
        <v>3.5294117647058822</v>
      </c>
      <c r="BS121" s="111">
        <f>IFERROR(BB121/SUM(Q121:INDEX(Q121:S121,IF($A$2&lt;7,$A$2-3,3))),0)</f>
        <v>0.352112676056338</v>
      </c>
      <c r="BT121" s="111">
        <f>IFERROR(BC121/SUM(T121:INDEX(T121:V121,IF($A$2&lt;3,$A$2,3))),0)</f>
        <v>0</v>
      </c>
      <c r="BU121" s="111">
        <f>IFERROR(BD121/SUM(W121:INDEX(W121:Y121,IF($A$2&lt;3,$A$2,3))),0)</f>
        <v>0</v>
      </c>
      <c r="BV121" s="111">
        <f t="shared" si="223"/>
        <v>0.96590909090909094</v>
      </c>
    </row>
    <row r="122" spans="1:77" s="20" customFormat="1" hidden="1" outlineLevel="1" x14ac:dyDescent="0.25">
      <c r="A122" t="s">
        <v>37</v>
      </c>
      <c r="B122" s="6">
        <f>'Agency North'!C122+'Agency South'!C122</f>
        <v>8</v>
      </c>
      <c r="C122" s="6">
        <f>'Agency North'!D122+'Agency South'!D122</f>
        <v>2</v>
      </c>
      <c r="D122" s="6">
        <f>'Agency North'!E122+'Agency South'!E122</f>
        <v>7</v>
      </c>
      <c r="E122" s="6">
        <f>'Agency North'!F122+'Agency South'!F122</f>
        <v>6</v>
      </c>
      <c r="F122" s="6">
        <f>'Agency North'!G122+'Agency South'!G122</f>
        <v>3</v>
      </c>
      <c r="G122" s="6">
        <f>'Agency North'!H122+'Agency South'!H122</f>
        <v>3</v>
      </c>
      <c r="H122" s="6">
        <f>'Agency North'!I122+'Agency South'!I122</f>
        <v>2</v>
      </c>
      <c r="I122" s="6">
        <f>'Agency North'!J122+'Agency South'!J122</f>
        <v>2</v>
      </c>
      <c r="J122" s="6">
        <f>'Agency North'!K122+'Agency South'!K122</f>
        <v>5</v>
      </c>
      <c r="K122" s="6">
        <f>'Agency North'!L122+'Agency South'!L122</f>
        <v>2</v>
      </c>
      <c r="L122" s="6">
        <f>'Agency North'!M122+'Agency South'!M122</f>
        <v>2</v>
      </c>
      <c r="M122" s="6">
        <f>'Agency North'!N122+'Agency South'!N122</f>
        <v>1</v>
      </c>
      <c r="N122" s="6">
        <f>'Agency North'!O122+'Agency South'!O122</f>
        <v>1</v>
      </c>
      <c r="O122" s="6">
        <f>'Agency North'!P122+'Agency South'!P122</f>
        <v>1</v>
      </c>
      <c r="P122" s="6">
        <f>'Agency North'!Q122+'Agency South'!Q122</f>
        <v>3</v>
      </c>
      <c r="Q122" s="6">
        <f>'Agency North'!R122+'Agency South'!R122</f>
        <v>2</v>
      </c>
      <c r="R122" s="6">
        <f>'Agency North'!S122+'Agency South'!S122</f>
        <v>8</v>
      </c>
      <c r="S122" s="6">
        <f>'Agency North'!T122+'Agency South'!T122</f>
        <v>9</v>
      </c>
      <c r="T122" s="6">
        <f>'Agency North'!U122+'Agency South'!U122</f>
        <v>5</v>
      </c>
      <c r="U122" s="6">
        <f>'Agency North'!V122+'Agency South'!V122</f>
        <v>5</v>
      </c>
      <c r="V122" s="6">
        <f>'Agency North'!W122+'Agency South'!W122</f>
        <v>16</v>
      </c>
      <c r="W122" s="6">
        <f>'Agency North'!X122+'Agency South'!X122</f>
        <v>14</v>
      </c>
      <c r="X122" s="6">
        <f>'Agency North'!Y122+'Agency South'!Y122</f>
        <v>10</v>
      </c>
      <c r="Y122" s="6">
        <f>'Agency North'!Z122+'Agency South'!Z122</f>
        <v>4</v>
      </c>
      <c r="Z122" s="22">
        <f>SUM(N122:INDEX(N122:Y122,$A$2))</f>
        <v>24</v>
      </c>
      <c r="AA122" s="22">
        <f t="shared" si="211"/>
        <v>5</v>
      </c>
      <c r="AB122" s="22">
        <f t="shared" si="212"/>
        <v>19</v>
      </c>
      <c r="AC122" s="22">
        <f t="shared" si="213"/>
        <v>26</v>
      </c>
      <c r="AD122" s="22">
        <f t="shared" si="214"/>
        <v>28</v>
      </c>
      <c r="AE122" s="22">
        <f>SUM(B122                                                               : INDEX(B122:M122,$A$2))</f>
        <v>29</v>
      </c>
      <c r="AF122" s="22">
        <f t="shared" si="215"/>
        <v>17</v>
      </c>
      <c r="AG122" s="22">
        <f t="shared" si="216"/>
        <v>12</v>
      </c>
      <c r="AH122" s="22">
        <f t="shared" si="217"/>
        <v>9</v>
      </c>
      <c r="AI122" s="22">
        <f t="shared" si="218"/>
        <v>5</v>
      </c>
      <c r="AJ122" s="31">
        <f t="shared" si="221"/>
        <v>-0.17241379310344829</v>
      </c>
      <c r="AK122" s="31">
        <f t="shared" si="219"/>
        <v>-0.70588235294117641</v>
      </c>
      <c r="AL122" s="31">
        <f t="shared" si="219"/>
        <v>0.58333333333333326</v>
      </c>
      <c r="AM122" s="31">
        <f t="shared" si="219"/>
        <v>1.8888888888888888</v>
      </c>
      <c r="AN122" s="31">
        <f t="shared" si="219"/>
        <v>4.5999999999999996</v>
      </c>
      <c r="AO122" s="113">
        <f>'GEN Lion North'!AO122+'GEN Lion South'!AO122</f>
        <v>4</v>
      </c>
      <c r="AP122" s="113">
        <f>'GEN Lion North'!AP122+'GEN Lion South'!AP122</f>
        <v>11</v>
      </c>
      <c r="AQ122" s="113">
        <f>'GEN Lion North'!AQ122+'GEN Lion South'!AQ122</f>
        <v>3</v>
      </c>
      <c r="AR122" s="113">
        <f>'GEN Lion North'!AR122+'GEN Lion South'!AR122</f>
        <v>5</v>
      </c>
      <c r="AS122" s="113">
        <f>'GEN Lion North'!AS122+'GEN Lion South'!AS122</f>
        <v>6</v>
      </c>
      <c r="AT122" s="113">
        <f>'GEN Lion North'!AT122+'GEN Lion South'!AT122</f>
        <v>3</v>
      </c>
      <c r="AU122" s="113">
        <f>'GEN Lion North'!AU122+'GEN Lion South'!AU122</f>
        <v>0</v>
      </c>
      <c r="AV122" s="113">
        <f>'GEN Lion North'!AV122+'GEN Lion South'!AV122</f>
        <v>0</v>
      </c>
      <c r="AW122" s="113">
        <f>'GEN Lion North'!AW122+'GEN Lion South'!AW122</f>
        <v>0</v>
      </c>
      <c r="AX122" s="113">
        <f>'GEN Lion North'!AX122+'GEN Lion South'!AX122</f>
        <v>0</v>
      </c>
      <c r="AY122" s="113">
        <f>'GEN Lion North'!AY122+'GEN Lion South'!AY122</f>
        <v>0</v>
      </c>
      <c r="AZ122" s="113">
        <f>'GEN Lion North'!AZ122+'GEN Lion South'!AZ122</f>
        <v>0</v>
      </c>
      <c r="BA122" s="113">
        <f>SUM(AO122:INDEX(AO122:AQ122,IF($A$2&lt;3,$A$2,3)))</f>
        <v>18</v>
      </c>
      <c r="BB122" s="113">
        <f>SUM(AR122:INDEX(AR122:AT122,IF(AND($A$2&gt;3,A120&lt;7),$A$2-3,0)))</f>
        <v>14</v>
      </c>
      <c r="BC122" s="113">
        <f>SUM(AU122:INDEX(AU122:AW122,IF(AND($A$2&gt;6,$A$2&lt;10),$A$2-6,0)))</f>
        <v>0</v>
      </c>
      <c r="BD122" s="113">
        <f>SUM(AX122:INDEX(AX122:AZ122,IF($A$2&gt;9,$A$2-9,0)))</f>
        <v>0</v>
      </c>
      <c r="BE122" s="113">
        <f>SUM($AO122:INDEX(AO122:AZ122,$A$2))</f>
        <v>32</v>
      </c>
      <c r="BF122" s="122">
        <f t="shared" si="222"/>
        <v>4</v>
      </c>
      <c r="BG122" s="111">
        <f t="shared" si="220"/>
        <v>11</v>
      </c>
      <c r="BH122" s="111">
        <f t="shared" si="220"/>
        <v>1</v>
      </c>
      <c r="BI122" s="111">
        <f t="shared" si="220"/>
        <v>2.5</v>
      </c>
      <c r="BJ122" s="111">
        <f t="shared" si="220"/>
        <v>0.75</v>
      </c>
      <c r="BK122" s="111">
        <f t="shared" si="220"/>
        <v>0.33333333333333331</v>
      </c>
      <c r="BL122" s="111">
        <f t="shared" si="220"/>
        <v>0</v>
      </c>
      <c r="BM122" s="111">
        <f t="shared" si="220"/>
        <v>0</v>
      </c>
      <c r="BN122" s="111">
        <f t="shared" si="220"/>
        <v>0</v>
      </c>
      <c r="BO122" s="111">
        <f t="shared" si="220"/>
        <v>0</v>
      </c>
      <c r="BP122" s="111">
        <f t="shared" si="220"/>
        <v>0</v>
      </c>
      <c r="BQ122" s="111">
        <f t="shared" si="220"/>
        <v>0</v>
      </c>
      <c r="BR122" s="111">
        <f>IFERROR(BA122/SUM(N122:INDEX(N122:P122,IF($A$2&lt;3,$A$2,3))),0)</f>
        <v>3.6</v>
      </c>
      <c r="BS122" s="111">
        <f>IFERROR(BB122/SUM(Q122:INDEX(Q122:S122,IF($A$2&lt;7,$A$2-3,3))),0)</f>
        <v>0.73684210526315785</v>
      </c>
      <c r="BT122" s="111">
        <f>IFERROR(BC122/SUM(T122:INDEX(T122:V122,IF($A$2&lt;3,$A$2,3))),0)</f>
        <v>0</v>
      </c>
      <c r="BU122" s="111">
        <f>IFERROR(BD122/SUM(W122:INDEX(W122:Y122,IF($A$2&lt;3,$A$2,3))),0)</f>
        <v>0</v>
      </c>
      <c r="BV122" s="111">
        <f t="shared" si="223"/>
        <v>1.3333333333333333</v>
      </c>
    </row>
    <row r="123" spans="1:77" s="20" customFormat="1" hidden="1" outlineLevel="1" x14ac:dyDescent="0.25">
      <c r="A123" t="s">
        <v>38</v>
      </c>
      <c r="B123" s="6">
        <f>'Agency North'!C123+'Agency South'!C123</f>
        <v>0</v>
      </c>
      <c r="C123" s="6">
        <f>'Agency North'!D123+'Agency South'!D123</f>
        <v>1</v>
      </c>
      <c r="D123" s="6">
        <f>'Agency North'!E123+'Agency South'!E123</f>
        <v>0</v>
      </c>
      <c r="E123" s="6">
        <f>'Agency North'!F123+'Agency South'!F123</f>
        <v>4</v>
      </c>
      <c r="F123" s="6">
        <f>'Agency North'!G123+'Agency South'!G123</f>
        <v>2</v>
      </c>
      <c r="G123" s="6">
        <f>'Agency North'!H123+'Agency South'!H123</f>
        <v>1</v>
      </c>
      <c r="H123" s="6">
        <f>'Agency North'!I123+'Agency South'!I123</f>
        <v>2</v>
      </c>
      <c r="I123" s="6">
        <f>'Agency North'!J123+'Agency South'!J123</f>
        <v>1</v>
      </c>
      <c r="J123" s="6">
        <f>'Agency North'!K123+'Agency South'!K123</f>
        <v>3</v>
      </c>
      <c r="K123" s="6">
        <f>'Agency North'!L123+'Agency South'!L123</f>
        <v>2</v>
      </c>
      <c r="L123" s="6">
        <f>'Agency North'!M123+'Agency South'!M123</f>
        <v>0</v>
      </c>
      <c r="M123" s="6">
        <f>'Agency North'!N123+'Agency South'!N123</f>
        <v>1</v>
      </c>
      <c r="N123" s="6">
        <f>'Agency North'!O123+'Agency South'!O123</f>
        <v>0</v>
      </c>
      <c r="O123" s="6">
        <f>'Agency North'!P123+'Agency South'!P123</f>
        <v>1</v>
      </c>
      <c r="P123" s="6">
        <f>'Agency North'!Q123+'Agency South'!Q123</f>
        <v>4</v>
      </c>
      <c r="Q123" s="6">
        <f>'Agency North'!R123+'Agency South'!R123</f>
        <v>3</v>
      </c>
      <c r="R123" s="6">
        <f>'Agency North'!S123+'Agency South'!S123</f>
        <v>3</v>
      </c>
      <c r="S123" s="6">
        <f>'Agency North'!T123+'Agency South'!T123</f>
        <v>7</v>
      </c>
      <c r="T123" s="6">
        <f>'Agency North'!U123+'Agency South'!U123</f>
        <v>3</v>
      </c>
      <c r="U123" s="6">
        <f>'Agency North'!V123+'Agency South'!V123</f>
        <v>4</v>
      </c>
      <c r="V123" s="6">
        <f>'Agency North'!W123+'Agency South'!W123</f>
        <v>9</v>
      </c>
      <c r="W123" s="6">
        <f>'Agency North'!X123+'Agency South'!X123</f>
        <v>5</v>
      </c>
      <c r="X123" s="6">
        <f>'Agency North'!Y123+'Agency South'!Y123</f>
        <v>5</v>
      </c>
      <c r="Y123" s="6">
        <f>'Agency North'!Z123+'Agency South'!Z123</f>
        <v>4</v>
      </c>
      <c r="Z123" s="22">
        <f>SUM(N123:INDEX(N123:Y123,$A$2))</f>
        <v>18</v>
      </c>
      <c r="AA123" s="22">
        <f t="shared" si="211"/>
        <v>5</v>
      </c>
      <c r="AB123" s="22">
        <f t="shared" si="212"/>
        <v>13</v>
      </c>
      <c r="AC123" s="22">
        <f t="shared" si="213"/>
        <v>16</v>
      </c>
      <c r="AD123" s="22">
        <f t="shared" si="214"/>
        <v>14</v>
      </c>
      <c r="AE123" s="22">
        <f>SUM(B123                                                               : INDEX(B123:M123,$A$2))</f>
        <v>8</v>
      </c>
      <c r="AF123" s="22">
        <f t="shared" si="215"/>
        <v>1</v>
      </c>
      <c r="AG123" s="22">
        <f t="shared" si="216"/>
        <v>7</v>
      </c>
      <c r="AH123" s="22">
        <f t="shared" si="217"/>
        <v>6</v>
      </c>
      <c r="AI123" s="22">
        <f t="shared" si="218"/>
        <v>3</v>
      </c>
      <c r="AJ123" s="31">
        <f>IFERROR(Z123/AE123-1,0)</f>
        <v>1.25</v>
      </c>
      <c r="AK123" s="31">
        <f t="shared" si="219"/>
        <v>4</v>
      </c>
      <c r="AL123" s="31">
        <f t="shared" si="219"/>
        <v>0.85714285714285721</v>
      </c>
      <c r="AM123" s="31">
        <f t="shared" si="219"/>
        <v>1.6666666666666665</v>
      </c>
      <c r="AN123" s="31">
        <f t="shared" si="219"/>
        <v>3.666666666666667</v>
      </c>
      <c r="AO123" s="113">
        <f>'GEN Lion North'!AO123+'GEN Lion South'!AO123</f>
        <v>3</v>
      </c>
      <c r="AP123" s="113">
        <f>'GEN Lion North'!AP123+'GEN Lion South'!AP123</f>
        <v>6</v>
      </c>
      <c r="AQ123" s="113">
        <f>'GEN Lion North'!AQ123+'GEN Lion South'!AQ123</f>
        <v>0</v>
      </c>
      <c r="AR123" s="113">
        <f>'GEN Lion North'!AR123+'GEN Lion South'!AR123</f>
        <v>4</v>
      </c>
      <c r="AS123" s="113">
        <f>'GEN Lion North'!AS123+'GEN Lion South'!AS123</f>
        <v>2</v>
      </c>
      <c r="AT123" s="113">
        <f>'GEN Lion North'!AT123+'GEN Lion South'!AT123</f>
        <v>2</v>
      </c>
      <c r="AU123" s="113">
        <f>'GEN Lion North'!AU123+'GEN Lion South'!AU123</f>
        <v>0</v>
      </c>
      <c r="AV123" s="113">
        <f>'GEN Lion North'!AV123+'GEN Lion South'!AV123</f>
        <v>0</v>
      </c>
      <c r="AW123" s="113">
        <f>'GEN Lion North'!AW123+'GEN Lion South'!AW123</f>
        <v>0</v>
      </c>
      <c r="AX123" s="113">
        <f>'GEN Lion North'!AX123+'GEN Lion South'!AX123</f>
        <v>0</v>
      </c>
      <c r="AY123" s="113">
        <f>'GEN Lion North'!AY123+'GEN Lion South'!AY123</f>
        <v>0</v>
      </c>
      <c r="AZ123" s="113">
        <f>'GEN Lion North'!AZ123+'GEN Lion South'!AZ123</f>
        <v>0</v>
      </c>
      <c r="BA123" s="113">
        <f>SUM(AO123:INDEX(AO123:AQ123,IF($A$2&lt;3,$A$2,3)))</f>
        <v>9</v>
      </c>
      <c r="BB123" s="113">
        <f>SUM(AR123:INDEX(AR123:AT123,IF(AND($A$2&gt;3,A121&lt;7),$A$2-3,0)))</f>
        <v>8</v>
      </c>
      <c r="BC123" s="113">
        <f>SUM(AU123:INDEX(AU123:AW123,IF(AND($A$2&gt;6,$A$2&lt;10),$A$2-6,0)))</f>
        <v>0</v>
      </c>
      <c r="BD123" s="113">
        <f>SUM(AX123:INDEX(AX123:AZ123,IF($A$2&gt;9,$A$2-9,0)))</f>
        <v>0</v>
      </c>
      <c r="BE123" s="113">
        <f>SUM($AO123:INDEX(AO123:AZ123,$A$2))</f>
        <v>17</v>
      </c>
      <c r="BF123" s="122">
        <f t="shared" si="222"/>
        <v>0</v>
      </c>
      <c r="BG123" s="111">
        <f t="shared" si="220"/>
        <v>6</v>
      </c>
      <c r="BH123" s="111">
        <f t="shared" si="220"/>
        <v>0</v>
      </c>
      <c r="BI123" s="111">
        <f t="shared" si="220"/>
        <v>1.3333333333333333</v>
      </c>
      <c r="BJ123" s="111">
        <f t="shared" si="220"/>
        <v>0.66666666666666663</v>
      </c>
      <c r="BK123" s="111">
        <f t="shared" si="220"/>
        <v>0.2857142857142857</v>
      </c>
      <c r="BL123" s="111">
        <f t="shared" si="220"/>
        <v>0</v>
      </c>
      <c r="BM123" s="111">
        <f t="shared" si="220"/>
        <v>0</v>
      </c>
      <c r="BN123" s="111">
        <f t="shared" si="220"/>
        <v>0</v>
      </c>
      <c r="BO123" s="111">
        <f t="shared" si="220"/>
        <v>0</v>
      </c>
      <c r="BP123" s="111">
        <f t="shared" si="220"/>
        <v>0</v>
      </c>
      <c r="BQ123" s="111">
        <f t="shared" si="220"/>
        <v>0</v>
      </c>
      <c r="BR123" s="111">
        <f>IFERROR(BA123/SUM(N123:INDEX(N123:P123,IF($A$2&lt;3,$A$2,3))),0)</f>
        <v>1.8</v>
      </c>
      <c r="BS123" s="111">
        <f>IFERROR(BB123/SUM(Q123:INDEX(Q123:S123,IF($A$2&lt;7,$A$2-3,3))),0)</f>
        <v>0.61538461538461542</v>
      </c>
      <c r="BT123" s="111">
        <f>IFERROR(BC123/SUM(T123:INDEX(T123:V123,IF($A$2&lt;3,$A$2,3))),0)</f>
        <v>0</v>
      </c>
      <c r="BU123" s="111">
        <f>IFERROR(BD123/SUM(W123:INDEX(W123:Y123,IF($A$2&lt;3,$A$2,3))),0)</f>
        <v>0</v>
      </c>
      <c r="BV123" s="111">
        <f t="shared" si="223"/>
        <v>0.94444444444444442</v>
      </c>
    </row>
    <row r="124" spans="1:77" s="20" customFormat="1" hidden="1" outlineLevel="1" x14ac:dyDescent="0.25">
      <c r="A124" s="1" t="s">
        <v>3</v>
      </c>
      <c r="B124" s="7">
        <f>SUM(B118:B123)</f>
        <v>440</v>
      </c>
      <c r="C124" s="7">
        <f t="shared" ref="C124:AD124" si="224">SUM(C118:C123)</f>
        <v>216</v>
      </c>
      <c r="D124" s="7">
        <f t="shared" si="224"/>
        <v>460</v>
      </c>
      <c r="E124" s="7">
        <f t="shared" si="224"/>
        <v>591</v>
      </c>
      <c r="F124" s="7">
        <f t="shared" si="224"/>
        <v>474</v>
      </c>
      <c r="G124" s="7">
        <f t="shared" si="224"/>
        <v>506</v>
      </c>
      <c r="H124" s="7">
        <f t="shared" si="224"/>
        <v>507</v>
      </c>
      <c r="I124" s="7">
        <f t="shared" si="224"/>
        <v>491</v>
      </c>
      <c r="J124" s="7">
        <f t="shared" si="224"/>
        <v>577</v>
      </c>
      <c r="K124" s="7">
        <f t="shared" si="224"/>
        <v>467</v>
      </c>
      <c r="L124" s="7">
        <f t="shared" si="224"/>
        <v>813</v>
      </c>
      <c r="M124" s="7">
        <f t="shared" si="224"/>
        <v>601</v>
      </c>
      <c r="N124" s="7">
        <f t="shared" si="224"/>
        <v>205</v>
      </c>
      <c r="O124" s="7">
        <f t="shared" si="224"/>
        <v>197</v>
      </c>
      <c r="P124" s="7">
        <f t="shared" si="224"/>
        <v>693</v>
      </c>
      <c r="Q124" s="7">
        <f t="shared" si="224"/>
        <v>556</v>
      </c>
      <c r="R124" s="7">
        <f t="shared" si="224"/>
        <v>755</v>
      </c>
      <c r="S124" s="7">
        <f t="shared" si="224"/>
        <v>1307</v>
      </c>
      <c r="T124" s="7">
        <f>SUM(T118:T123)</f>
        <v>929</v>
      </c>
      <c r="U124" s="7">
        <f t="shared" si="224"/>
        <v>1061</v>
      </c>
      <c r="V124" s="7">
        <f t="shared" si="224"/>
        <v>1275</v>
      </c>
      <c r="W124" s="7">
        <f t="shared" si="224"/>
        <v>1190</v>
      </c>
      <c r="X124" s="7">
        <f t="shared" si="224"/>
        <v>1319</v>
      </c>
      <c r="Y124" s="7">
        <f t="shared" si="224"/>
        <v>1507</v>
      </c>
      <c r="Z124" s="7">
        <f>SUM(N124:INDEX(N124:Y124,$A$2))</f>
        <v>3713</v>
      </c>
      <c r="AA124" s="7">
        <f t="shared" si="224"/>
        <v>1095</v>
      </c>
      <c r="AB124" s="7">
        <f t="shared" si="224"/>
        <v>2618</v>
      </c>
      <c r="AC124" s="7">
        <f t="shared" si="224"/>
        <v>3265</v>
      </c>
      <c r="AD124" s="7">
        <f t="shared" si="224"/>
        <v>4016</v>
      </c>
      <c r="AE124" s="7">
        <f>SUM(B124                                                               : INDEX(B124:M124,$A$2))</f>
        <v>2687</v>
      </c>
      <c r="AF124" s="7">
        <f t="shared" si="215"/>
        <v>1116</v>
      </c>
      <c r="AG124" s="7">
        <f t="shared" si="216"/>
        <v>1571</v>
      </c>
      <c r="AH124" s="7">
        <f t="shared" si="217"/>
        <v>1575</v>
      </c>
      <c r="AI124" s="7">
        <f t="shared" si="218"/>
        <v>1881</v>
      </c>
      <c r="AJ124" s="32">
        <f t="shared" si="221"/>
        <v>0.38183848157796807</v>
      </c>
      <c r="AK124" s="32">
        <f t="shared" si="219"/>
        <v>-1.8817204301075252E-2</v>
      </c>
      <c r="AL124" s="32">
        <f t="shared" si="219"/>
        <v>0.66645448758752379</v>
      </c>
      <c r="AM124" s="32">
        <f t="shared" si="219"/>
        <v>1.0730158730158732</v>
      </c>
      <c r="AN124" s="32">
        <f t="shared" si="219"/>
        <v>1.1350345560871875</v>
      </c>
      <c r="AO124" s="113">
        <f t="shared" ref="AO124:BA124" si="225">SUM(AO118:AO123)</f>
        <v>509</v>
      </c>
      <c r="AP124" s="113">
        <f t="shared" si="225"/>
        <v>1052</v>
      </c>
      <c r="AQ124" s="113">
        <f t="shared" si="225"/>
        <v>1209</v>
      </c>
      <c r="AR124" s="113">
        <f t="shared" si="225"/>
        <v>962</v>
      </c>
      <c r="AS124" s="113">
        <f t="shared" si="225"/>
        <v>953</v>
      </c>
      <c r="AT124" s="113">
        <f t="shared" si="225"/>
        <v>1739</v>
      </c>
      <c r="AU124" s="113">
        <f t="shared" si="225"/>
        <v>0</v>
      </c>
      <c r="AV124" s="113">
        <f t="shared" si="225"/>
        <v>0</v>
      </c>
      <c r="AW124" s="113">
        <f t="shared" si="225"/>
        <v>0</v>
      </c>
      <c r="AX124" s="113">
        <f t="shared" si="225"/>
        <v>0</v>
      </c>
      <c r="AY124" s="113">
        <f t="shared" si="225"/>
        <v>0</v>
      </c>
      <c r="AZ124" s="113">
        <f t="shared" si="225"/>
        <v>0</v>
      </c>
      <c r="BA124" s="117">
        <f t="shared" si="225"/>
        <v>2770</v>
      </c>
      <c r="BB124" s="117">
        <f>SUM(AR124:INDEX(AR124:AT124,IF(AND($A$2&gt;3,A122&lt;7),$A$2-3,0)))</f>
        <v>3654</v>
      </c>
      <c r="BC124" s="117">
        <f>SUM(AU124:INDEX(AU124:AW124,IF(AND($A$2&gt;6,$A$2&lt;10),$A$2-6,0)))</f>
        <v>0</v>
      </c>
      <c r="BD124" s="117">
        <f>SUM(AX124:INDEX(AX124:AZ124,IF($A$2&gt;9,$A$2-9,0)))</f>
        <v>0</v>
      </c>
      <c r="BE124" s="117">
        <f>SUM($AO124:INDEX(AO124:AZ124,$A$2))</f>
        <v>6424</v>
      </c>
      <c r="BF124" s="123">
        <f t="shared" ref="BF124:BQ124" si="226">AO124/N124</f>
        <v>2.4829268292682927</v>
      </c>
      <c r="BG124" s="118">
        <f t="shared" si="226"/>
        <v>5.3401015228426392</v>
      </c>
      <c r="BH124" s="118">
        <f t="shared" si="226"/>
        <v>1.7445887445887447</v>
      </c>
      <c r="BI124" s="118">
        <f t="shared" si="226"/>
        <v>1.7302158273381294</v>
      </c>
      <c r="BJ124" s="118">
        <f t="shared" si="226"/>
        <v>1.262251655629139</v>
      </c>
      <c r="BK124" s="118">
        <f t="shared" si="226"/>
        <v>1.3305279265493497</v>
      </c>
      <c r="BL124" s="118">
        <f t="shared" si="226"/>
        <v>0</v>
      </c>
      <c r="BM124" s="118">
        <f t="shared" si="226"/>
        <v>0</v>
      </c>
      <c r="BN124" s="118">
        <f t="shared" si="226"/>
        <v>0</v>
      </c>
      <c r="BO124" s="118">
        <f t="shared" si="226"/>
        <v>0</v>
      </c>
      <c r="BP124" s="118">
        <f t="shared" si="226"/>
        <v>0</v>
      </c>
      <c r="BQ124" s="118">
        <f t="shared" si="226"/>
        <v>0</v>
      </c>
      <c r="BR124" s="118">
        <f>IFERROR(BA124/SUM(N124:INDEX(N124:P124,IF($A$2&lt;3,$A$2,3))),0)</f>
        <v>2.5296803652968038</v>
      </c>
      <c r="BS124" s="118">
        <f>IFERROR(BB124/SUM(Q124:INDEX(Q124:S124,IF($A$2&lt;7,$A$2-3,3))),0)</f>
        <v>1.3957219251336899</v>
      </c>
      <c r="BT124" s="118">
        <f>IFERROR(BC124/SUM(T124:INDEX(T124:V124,IF($A$2&lt;3,$A$2,3))),0)</f>
        <v>0</v>
      </c>
      <c r="BU124" s="118">
        <f>IFERROR(BD124/SUM(W124:INDEX(W124:Y124,IF($A$2&lt;3,$A$2,3))),0)</f>
        <v>0</v>
      </c>
      <c r="BV124" s="118">
        <f t="shared" si="223"/>
        <v>1.7301373552383517</v>
      </c>
    </row>
    <row r="125" spans="1:77" hidden="1" outlineLevel="1" x14ac:dyDescent="0.25">
      <c r="B125" s="6">
        <f t="shared" ref="B125:L125" si="227">B90</f>
        <v>448</v>
      </c>
      <c r="C125" s="6">
        <f t="shared" si="227"/>
        <v>219</v>
      </c>
      <c r="D125" s="6">
        <f t="shared" si="227"/>
        <v>462</v>
      </c>
      <c r="E125" s="6">
        <f t="shared" si="227"/>
        <v>595</v>
      </c>
      <c r="F125" s="6">
        <f t="shared" si="227"/>
        <v>476</v>
      </c>
      <c r="G125" s="6">
        <f t="shared" si="227"/>
        <v>507</v>
      </c>
      <c r="H125" s="6">
        <f t="shared" si="227"/>
        <v>508</v>
      </c>
      <c r="I125" s="6">
        <f t="shared" si="227"/>
        <v>492</v>
      </c>
      <c r="J125" s="6">
        <f t="shared" si="227"/>
        <v>575</v>
      </c>
      <c r="K125" s="6">
        <f t="shared" si="227"/>
        <v>464</v>
      </c>
      <c r="L125" s="6">
        <f t="shared" si="227"/>
        <v>809</v>
      </c>
      <c r="M125" s="6">
        <f>M90</f>
        <v>610</v>
      </c>
      <c r="N125" s="6">
        <f t="shared" ref="N125:T125" si="228">N90</f>
        <v>206</v>
      </c>
      <c r="O125" s="6">
        <f t="shared" si="228"/>
        <v>198</v>
      </c>
      <c r="P125" s="6">
        <f t="shared" si="228"/>
        <v>685</v>
      </c>
      <c r="Q125" s="6">
        <f t="shared" si="228"/>
        <v>545</v>
      </c>
      <c r="R125" s="6">
        <f t="shared" si="228"/>
        <v>749</v>
      </c>
      <c r="S125" s="6">
        <f t="shared" si="228"/>
        <v>1300</v>
      </c>
      <c r="T125" s="6">
        <f t="shared" si="228"/>
        <v>929</v>
      </c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</row>
    <row r="126" spans="1:77" hidden="1" outlineLevel="1" x14ac:dyDescent="0.25"/>
    <row r="127" spans="1:77" collapsed="1" x14ac:dyDescent="0.25">
      <c r="A127" s="2" t="s">
        <v>47</v>
      </c>
      <c r="B127" s="3">
        <v>42005</v>
      </c>
      <c r="C127" s="3">
        <v>42036</v>
      </c>
      <c r="D127" s="3">
        <v>42064</v>
      </c>
      <c r="E127" s="3">
        <v>42095</v>
      </c>
      <c r="F127" s="3">
        <v>42125</v>
      </c>
      <c r="G127" s="3">
        <v>42156</v>
      </c>
      <c r="H127" s="3">
        <v>42186</v>
      </c>
      <c r="I127" s="3">
        <v>42217</v>
      </c>
      <c r="J127" s="3">
        <v>42248</v>
      </c>
      <c r="K127" s="3">
        <v>42278</v>
      </c>
      <c r="L127" s="3">
        <v>42309</v>
      </c>
      <c r="M127" s="3">
        <v>42339</v>
      </c>
      <c r="N127" s="3">
        <v>42370</v>
      </c>
      <c r="O127" s="3">
        <v>42401</v>
      </c>
      <c r="P127" s="3">
        <v>42430</v>
      </c>
      <c r="Q127" s="3">
        <v>42461</v>
      </c>
      <c r="R127" s="3">
        <v>42491</v>
      </c>
      <c r="S127" s="3">
        <v>42522</v>
      </c>
      <c r="T127" s="3">
        <v>42552</v>
      </c>
      <c r="U127" s="3">
        <v>42583</v>
      </c>
      <c r="V127" s="3">
        <v>42614</v>
      </c>
      <c r="W127" s="3">
        <v>42644</v>
      </c>
      <c r="X127" s="3">
        <v>42675</v>
      </c>
      <c r="Y127" s="3">
        <v>42705</v>
      </c>
      <c r="Z127" s="18" t="s">
        <v>122</v>
      </c>
      <c r="AO127" s="108">
        <v>42736</v>
      </c>
      <c r="AP127" s="108">
        <v>42767</v>
      </c>
      <c r="AQ127" s="108">
        <v>42795</v>
      </c>
      <c r="AR127" s="108">
        <v>42826</v>
      </c>
      <c r="AS127" s="108">
        <v>42856</v>
      </c>
      <c r="AT127" s="108">
        <v>42887</v>
      </c>
      <c r="AU127" s="108">
        <v>42917</v>
      </c>
      <c r="AV127" s="108">
        <v>42948</v>
      </c>
      <c r="AW127" s="108">
        <v>42979</v>
      </c>
      <c r="AX127" s="108">
        <v>43009</v>
      </c>
      <c r="AY127" s="108">
        <v>43040</v>
      </c>
      <c r="AZ127" s="108">
        <v>43070</v>
      </c>
      <c r="BA127" s="29" t="s">
        <v>123</v>
      </c>
      <c r="BB127" s="29" t="s">
        <v>124</v>
      </c>
      <c r="BC127" s="29" t="s">
        <v>125</v>
      </c>
      <c r="BD127" s="29" t="s">
        <v>126</v>
      </c>
      <c r="BE127" s="29" t="str">
        <f>"YTD " &amp; A126 &amp;"/17"</f>
        <v>YTD /17</v>
      </c>
      <c r="BF127" s="108">
        <v>42736</v>
      </c>
      <c r="BG127" s="108">
        <v>42767</v>
      </c>
      <c r="BH127" s="108">
        <v>42795</v>
      </c>
      <c r="BI127" s="108">
        <v>42826</v>
      </c>
      <c r="BJ127" s="108">
        <v>42856</v>
      </c>
      <c r="BK127" s="108">
        <v>42887</v>
      </c>
      <c r="BL127" s="108">
        <v>42917</v>
      </c>
      <c r="BM127" s="108">
        <v>42948</v>
      </c>
      <c r="BN127" s="108">
        <v>42979</v>
      </c>
      <c r="BO127" s="108">
        <v>43009</v>
      </c>
      <c r="BP127" s="108">
        <v>43040</v>
      </c>
      <c r="BQ127" s="108">
        <v>43070</v>
      </c>
      <c r="BR127" s="29" t="s">
        <v>127</v>
      </c>
      <c r="BS127" s="29" t="s">
        <v>128</v>
      </c>
      <c r="BT127" s="29" t="s">
        <v>96</v>
      </c>
      <c r="BU127" s="29" t="s">
        <v>129</v>
      </c>
      <c r="BV127" s="112" t="s">
        <v>130</v>
      </c>
    </row>
    <row r="128" spans="1:77" x14ac:dyDescent="0.25">
      <c r="A128" t="s">
        <v>5</v>
      </c>
      <c r="B128" s="8">
        <v>0.21262111309481932</v>
      </c>
      <c r="C128" s="8">
        <v>0.12550006868156918</v>
      </c>
      <c r="D128" s="8">
        <v>0.15252401662255535</v>
      </c>
      <c r="E128" s="8">
        <v>0.20720532101352498</v>
      </c>
      <c r="F128" s="8">
        <v>0.17397816289510715</v>
      </c>
      <c r="G128" s="8">
        <v>0.14465571370954175</v>
      </c>
      <c r="H128" s="8">
        <v>0.1558796774204817</v>
      </c>
      <c r="I128" s="8">
        <v>0.17664562659413122</v>
      </c>
      <c r="J128" s="8">
        <v>0.16514076198955696</v>
      </c>
      <c r="K128" s="8">
        <v>0.14954541302589053</v>
      </c>
      <c r="L128" s="8">
        <v>0.21068415726554748</v>
      </c>
      <c r="M128" s="8">
        <v>0.15319723696220608</v>
      </c>
      <c r="N128" s="8">
        <v>0.10657568359013686</v>
      </c>
      <c r="O128" s="8">
        <v>7.992238323488346E-2</v>
      </c>
      <c r="P128" s="8">
        <v>0.26717322539217886</v>
      </c>
      <c r="Q128" s="8">
        <v>0.24146886900346712</v>
      </c>
      <c r="R128" s="8">
        <v>0.21720141590413253</v>
      </c>
      <c r="S128" s="8">
        <v>0.3003922854713294</v>
      </c>
      <c r="T128" s="8">
        <v>0.21929388672166172</v>
      </c>
      <c r="U128" s="8">
        <v>0.25055627980832801</v>
      </c>
      <c r="V128" s="8">
        <v>0.27758934008050795</v>
      </c>
      <c r="W128" s="8">
        <f>VLOOKUP($A128,$A$4:$W$10,23,0)/$W$12</f>
        <v>0.21180383944251063</v>
      </c>
      <c r="X128" s="8">
        <f t="shared" ref="X128:X134" si="229">VLOOKUP($A128,$A$4:$X$10,24,0)/$X$12</f>
        <v>0.22019447623739483</v>
      </c>
      <c r="Y128" s="8">
        <f t="shared" ref="Y128:Y134" si="230">VLOOKUP($A128,$A$4:$Y$10,25,0)/$Y$12</f>
        <v>0.21324797856093705</v>
      </c>
      <c r="Z128" s="8">
        <f t="shared" ref="Z128:Z134" si="231">VLOOKUP($A128,$A$4:$Z$10,26,0)/$Z$12</f>
        <v>0.23358774842342783</v>
      </c>
      <c r="AO128" s="170">
        <f>VLOOKUP($A128,$A$4:AO$10,41,0)/AO$12</f>
        <v>0.15689002985189229</v>
      </c>
      <c r="AP128" s="170">
        <f>VLOOKUP($A128,$A$4:AP$10,42,0)/SUM($AP$4:$AP$10)</f>
        <v>0.14899150428115265</v>
      </c>
      <c r="AQ128" s="170">
        <f>VLOOKUP($A128,$A$4:AQ$10,43,0)/SUM($AQ$4:$AQ$10)</f>
        <v>0.2569252665654414</v>
      </c>
      <c r="AR128" s="167">
        <f>VLOOKUP($A128,$A$4:AR$10,44,0)/SUM($AR$4:$AR$10)</f>
        <v>0.22104117604340651</v>
      </c>
      <c r="AS128" s="167">
        <f>VLOOKUP($A128,$A$4:AS$10,45,0)/SUM($AS$4:$AS$10)</f>
        <v>0.18762147489771527</v>
      </c>
      <c r="AT128" s="167">
        <f>VLOOKUP($A128,$A$4:AT$10,46,0)/SUM($AS$4:$AS$10)</f>
        <v>0.37023047124098402</v>
      </c>
      <c r="BE128" s="8">
        <f>INDEX($A$4:$BE$10,MATCH(A128,$A$4:$A$10,0),57)/SUM($BE$4:$BE$10)</f>
        <v>0.22937028119255909</v>
      </c>
      <c r="BW128" t="s">
        <v>4</v>
      </c>
      <c r="BY128" t="s">
        <v>5</v>
      </c>
    </row>
    <row r="129" spans="1:77" x14ac:dyDescent="0.25">
      <c r="A129" t="s">
        <v>6</v>
      </c>
      <c r="B129" s="8">
        <v>0.17599179622177347</v>
      </c>
      <c r="C129" s="8">
        <v>0.20398613903160859</v>
      </c>
      <c r="D129" s="8">
        <v>0.11324688087661548</v>
      </c>
      <c r="E129" s="8">
        <v>0.13616148790782093</v>
      </c>
      <c r="F129" s="8">
        <v>0.18627224795958089</v>
      </c>
      <c r="G129" s="8">
        <v>0.1312466245733005</v>
      </c>
      <c r="H129" s="8">
        <v>0.12354008000308501</v>
      </c>
      <c r="I129" s="8">
        <v>0.15184947783425704</v>
      </c>
      <c r="J129" s="8">
        <v>0.11935948040351022</v>
      </c>
      <c r="K129" s="8">
        <v>0.18223860977134418</v>
      </c>
      <c r="L129" s="8">
        <v>7.1778628910426259E-2</v>
      </c>
      <c r="M129" s="8">
        <v>0.15140921339420196</v>
      </c>
      <c r="N129" s="8">
        <v>0.14737700557356362</v>
      </c>
      <c r="O129" s="8">
        <v>7.7084576528537632E-2</v>
      </c>
      <c r="P129" s="8">
        <v>4.635427432217E-2</v>
      </c>
      <c r="Q129" s="8">
        <v>0.1276795549967123</v>
      </c>
      <c r="R129" s="8">
        <v>0.1302802082049824</v>
      </c>
      <c r="S129" s="8">
        <v>0.15301253331094794</v>
      </c>
      <c r="T129" s="8">
        <v>0.17835314646613831</v>
      </c>
      <c r="U129" s="8">
        <v>0.12489174270535976</v>
      </c>
      <c r="V129" s="8">
        <v>0.16299921514038912</v>
      </c>
      <c r="W129" s="8">
        <f t="shared" ref="W129:W134" si="232">VLOOKUP(A129,$A$4:$W$10,23,0)/$W$12</f>
        <v>0.19523302141107515</v>
      </c>
      <c r="X129" s="8">
        <f t="shared" si="229"/>
        <v>0.16729466166590992</v>
      </c>
      <c r="Y129" s="8">
        <f t="shared" si="230"/>
        <v>0.10518829172458818</v>
      </c>
      <c r="Z129" s="8">
        <f t="shared" si="231"/>
        <v>0.11482173300303454</v>
      </c>
      <c r="AO129" s="170">
        <f>VLOOKUP($A129,$A$4:AO$10,41,0)/AO$12</f>
        <v>0.13835736208233404</v>
      </c>
      <c r="AP129" s="170">
        <f>VLOOKUP($A129,$A$4:AP$10,42,0)/SUM($AP$4:$AP$10)</f>
        <v>6.7285732384538569E-2</v>
      </c>
      <c r="AQ129" s="170">
        <f>VLOOKUP($A129,$A$4:AQ$10,43,0)/SUM($AQ$4:$AQ$10)</f>
        <v>0.12615467294255961</v>
      </c>
      <c r="AR129" s="167">
        <f>VLOOKUP($A129,$A$4:AR$10,44,0)/SUM($AR$4:$AR$10)</f>
        <v>0.11220134659874885</v>
      </c>
      <c r="AS129" s="167">
        <f>VLOOKUP($A129,$A$4:AS$10,45,0)/SUM($AS$4:$AS$10)</f>
        <v>0.1128944547463808</v>
      </c>
      <c r="AT129" s="167">
        <f>VLOOKUP($A129,$A$4:AT$10,46,0)/SUM($AS$4:$AS$10)</f>
        <v>8.2612492927144912E-2</v>
      </c>
      <c r="BE129" s="8">
        <f t="shared" ref="BE129:BE134" si="233">INDEX($A$4:$BE$10,MATCH(A129,$A$4:$A$10,0),57)/SUM($BE$4:$BE$10)</f>
        <v>0.10348579972538513</v>
      </c>
      <c r="BW129" t="s">
        <v>5</v>
      </c>
      <c r="BY129" t="s">
        <v>6</v>
      </c>
    </row>
    <row r="130" spans="1:77" x14ac:dyDescent="0.25">
      <c r="A130" t="s">
        <v>7</v>
      </c>
      <c r="B130" s="8">
        <v>0.20531110743998712</v>
      </c>
      <c r="C130" s="8">
        <v>0.22382245919358892</v>
      </c>
      <c r="D130" s="8">
        <v>0.21065562776151761</v>
      </c>
      <c r="E130" s="8">
        <v>9.5104609499621351E-2</v>
      </c>
      <c r="F130" s="8">
        <v>0.1349325079205036</v>
      </c>
      <c r="G130" s="8">
        <v>0.20946819114337079</v>
      </c>
      <c r="H130" s="8">
        <v>0.1606966984977144</v>
      </c>
      <c r="I130" s="8">
        <v>0.15360742552152309</v>
      </c>
      <c r="J130" s="8">
        <v>0.14464709501162606</v>
      </c>
      <c r="K130" s="8">
        <v>0.18157512996188455</v>
      </c>
      <c r="L130" s="8">
        <v>0.17570713220805886</v>
      </c>
      <c r="M130" s="8">
        <v>0.12810698203078211</v>
      </c>
      <c r="N130" s="8">
        <v>0.18198201706847919</v>
      </c>
      <c r="O130" s="8">
        <v>0.24799392854863658</v>
      </c>
      <c r="P130" s="8">
        <v>0.14960058851463887</v>
      </c>
      <c r="Q130" s="8">
        <v>6.915623349822099E-2</v>
      </c>
      <c r="R130" s="8">
        <v>0.15947363181001253</v>
      </c>
      <c r="S130" s="8">
        <v>0.15695793916267192</v>
      </c>
      <c r="T130" s="8">
        <v>0.18153857205372365</v>
      </c>
      <c r="U130" s="8">
        <v>0.18953509313101691</v>
      </c>
      <c r="V130" s="8">
        <v>0.17211077619808585</v>
      </c>
      <c r="W130" s="8">
        <f t="shared" si="232"/>
        <v>0.12908288116022193</v>
      </c>
      <c r="X130" s="8">
        <f t="shared" si="229"/>
        <v>0.21554575067800594</v>
      </c>
      <c r="Y130" s="8">
        <f t="shared" si="230"/>
        <v>0.23576875039513334</v>
      </c>
      <c r="Z130" s="8">
        <f t="shared" si="231"/>
        <v>0.1488453795579695</v>
      </c>
      <c r="AO130" s="170">
        <f>VLOOKUP($A130,$A$4:AO$10,41,0)/AO$12</f>
        <v>0.24078847450318475</v>
      </c>
      <c r="AP130" s="170">
        <f>VLOOKUP($A130,$A$4:AP$10,42,0)/SUM($AP$4:$AP$10)</f>
        <v>0.25309917678305327</v>
      </c>
      <c r="AQ130" s="170">
        <f>VLOOKUP($A130,$A$4:AQ$10,43,0)/SUM($AQ$4:$AQ$10)</f>
        <v>0.11875300238653415</v>
      </c>
      <c r="AR130" s="167">
        <f>VLOOKUP($A130,$A$4:AR$10,44,0)/SUM($AR$4:$AR$10)</f>
        <v>9.0006328391654816E-2</v>
      </c>
      <c r="AS130" s="167">
        <f>VLOOKUP($A130,$A$4:AS$10,45,0)/SUM($AS$4:$AS$10)</f>
        <v>9.5592353183562351E-2</v>
      </c>
      <c r="AT130" s="167">
        <f>VLOOKUP($A130,$A$4:AT$10,46,0)/SUM($AS$4:$AS$10)</f>
        <v>0.11819631908240366</v>
      </c>
      <c r="BE130" s="8">
        <f t="shared" si="233"/>
        <v>0.13728550925939542</v>
      </c>
      <c r="BW130" t="s">
        <v>6</v>
      </c>
      <c r="BY130" t="s">
        <v>7</v>
      </c>
    </row>
    <row r="131" spans="1:77" x14ac:dyDescent="0.25">
      <c r="A131" t="s">
        <v>8</v>
      </c>
      <c r="B131" s="8">
        <v>8.5705119941284214E-2</v>
      </c>
      <c r="C131" s="8">
        <v>0.12611748449304994</v>
      </c>
      <c r="D131" s="8">
        <v>0.13950792096135214</v>
      </c>
      <c r="E131" s="8">
        <v>0.16592078533912377</v>
      </c>
      <c r="F131" s="8">
        <v>0.1678019052251247</v>
      </c>
      <c r="G131" s="8">
        <v>0.10521311455837949</v>
      </c>
      <c r="H131" s="8">
        <v>0.12338458009408011</v>
      </c>
      <c r="I131" s="8">
        <v>0.17421652526760459</v>
      </c>
      <c r="J131" s="8">
        <v>0.12206931322804548</v>
      </c>
      <c r="K131" s="8">
        <v>0.14845669485459062</v>
      </c>
      <c r="L131" s="8">
        <v>0.13690363697407754</v>
      </c>
      <c r="M131" s="8">
        <v>0.14458417549879099</v>
      </c>
      <c r="N131" s="8">
        <v>0.15461262933483721</v>
      </c>
      <c r="O131" s="8">
        <v>0.12682344472967425</v>
      </c>
      <c r="P131" s="8">
        <v>0.16521908439146171</v>
      </c>
      <c r="Q131" s="8">
        <v>0.18149905600382626</v>
      </c>
      <c r="R131" s="8">
        <v>0.10594342798280053</v>
      </c>
      <c r="S131" s="8">
        <v>6.3707938332714306E-2</v>
      </c>
      <c r="T131" s="8">
        <v>8.765532885500131E-2</v>
      </c>
      <c r="U131" s="8">
        <v>0.12413702977549995</v>
      </c>
      <c r="V131" s="8">
        <v>0.12307442818616079</v>
      </c>
      <c r="W131" s="8">
        <f t="shared" si="232"/>
        <v>0.17155415523500647</v>
      </c>
      <c r="X131" s="8">
        <f t="shared" si="229"/>
        <v>9.0356819619241829E-2</v>
      </c>
      <c r="Y131" s="8">
        <f t="shared" si="230"/>
        <v>9.7218453201283611E-2</v>
      </c>
      <c r="Z131" s="8">
        <f t="shared" si="231"/>
        <v>0.1274805082318731</v>
      </c>
      <c r="AO131" s="170">
        <f>VLOOKUP($A131,$A$4:AO$10,41,0)/AO$12</f>
        <v>0.11553910560436104</v>
      </c>
      <c r="AP131" s="170">
        <f>VLOOKUP($A131,$A$4:AP$10,42,0)/SUM($AP$4:$AP$10)</f>
        <v>0.17376280784543538</v>
      </c>
      <c r="AQ131" s="170">
        <f>VLOOKUP($A131,$A$4:AQ$10,43,0)/SUM($AQ$4:$AQ$10)</f>
        <v>0.18484510590658709</v>
      </c>
      <c r="AR131" s="167">
        <f>VLOOKUP($A131,$A$4:AR$10,44,0)/SUM($AR$4:$AR$10)</f>
        <v>6.7416667531201041E-2</v>
      </c>
      <c r="AS131" s="167">
        <f>VLOOKUP($A131,$A$4:AS$10,45,0)/SUM($AS$4:$AS$10)</f>
        <v>5.1734566397519867E-2</v>
      </c>
      <c r="AT131" s="167">
        <f>VLOOKUP($A131,$A$4:AT$10,46,0)/SUM($AS$4:$AS$10)</f>
        <v>4.786436963643835E-2</v>
      </c>
      <c r="BE131" s="8">
        <f t="shared" si="233"/>
        <v>0.10263900161642248</v>
      </c>
      <c r="BW131" t="s">
        <v>7</v>
      </c>
      <c r="BY131" t="s">
        <v>8</v>
      </c>
    </row>
    <row r="132" spans="1:77" x14ac:dyDescent="0.25">
      <c r="A132" t="s">
        <v>1</v>
      </c>
      <c r="B132" s="8">
        <v>8.7781790096585238E-2</v>
      </c>
      <c r="C132" s="8">
        <v>0.13405946088891305</v>
      </c>
      <c r="D132" s="8">
        <v>7.5339154234120451E-2</v>
      </c>
      <c r="E132" s="8">
        <v>0.14073898463097417</v>
      </c>
      <c r="F132" s="8">
        <v>0.13675530654238846</v>
      </c>
      <c r="G132" s="8">
        <v>0.19454797655311931</v>
      </c>
      <c r="H132" s="8">
        <v>0.14293176285217624</v>
      </c>
      <c r="I132" s="8">
        <v>0.1353858928134494</v>
      </c>
      <c r="J132" s="8">
        <v>0.14291186314395091</v>
      </c>
      <c r="K132" s="8">
        <v>0.1826941987226888</v>
      </c>
      <c r="L132" s="8">
        <v>0.18658787292822662</v>
      </c>
      <c r="M132" s="8">
        <v>0.15017872953291</v>
      </c>
      <c r="N132" s="8">
        <v>0.12593893966367006</v>
      </c>
      <c r="O132" s="8">
        <v>0.15015160114345796</v>
      </c>
      <c r="P132" s="8">
        <v>0.14627875592152198</v>
      </c>
      <c r="Q132" s="8">
        <v>0.11176046541625868</v>
      </c>
      <c r="R132" s="8">
        <v>0.16541198406555524</v>
      </c>
      <c r="S132" s="8">
        <v>0.13846519939616991</v>
      </c>
      <c r="T132" s="8">
        <v>0.13851261998947259</v>
      </c>
      <c r="U132" s="8">
        <v>0.11512070274377788</v>
      </c>
      <c r="V132" s="8">
        <v>9.4157795165604685E-2</v>
      </c>
      <c r="W132" s="8">
        <f t="shared" si="232"/>
        <v>9.0337317933873035E-2</v>
      </c>
      <c r="X132" s="8">
        <f t="shared" si="229"/>
        <v>0.135458099013093</v>
      </c>
      <c r="Y132" s="8">
        <f t="shared" si="230"/>
        <v>0.14331644484262079</v>
      </c>
      <c r="Z132" s="8">
        <f t="shared" si="231"/>
        <v>0.13971321195446623</v>
      </c>
      <c r="AO132" s="170">
        <f>VLOOKUP($A132,$A$4:AO$10,41,0)/AO$12</f>
        <v>3.8714795876942203E-2</v>
      </c>
      <c r="AP132" s="170">
        <f>VLOOKUP($A132,$A$4:AP$10,42,0)/SUM($AP$4:$AP$10)</f>
        <v>4.3207840708416635E-2</v>
      </c>
      <c r="AQ132" s="170">
        <f>VLOOKUP($A132,$A$4:AQ$10,43,0)/SUM($AQ$4:$AQ$10)</f>
        <v>6.1358903163279598E-2</v>
      </c>
      <c r="AR132" s="167">
        <f>VLOOKUP($A132,$A$4:AR$10,44,0)/SUM($AR$4:$AR$10)</f>
        <v>9.0448900830990442E-2</v>
      </c>
      <c r="AS132" s="167">
        <f>VLOOKUP($A132,$A$4:AS$10,45,0)/SUM($AS$4:$AS$10)</f>
        <v>0.17939329826575237</v>
      </c>
      <c r="AT132" s="167">
        <f>VLOOKUP($A132,$A$4:AT$10,46,0)/SUM($AS$4:$AS$10)</f>
        <v>6.9815768666010761E-2</v>
      </c>
      <c r="BE132" s="8">
        <f t="shared" si="233"/>
        <v>8.4088690017114276E-2</v>
      </c>
      <c r="BW132" t="s">
        <v>8</v>
      </c>
      <c r="BY132" t="s">
        <v>1</v>
      </c>
    </row>
    <row r="133" spans="1:77" x14ac:dyDescent="0.25">
      <c r="A133" t="s">
        <v>2</v>
      </c>
      <c r="B133" s="8">
        <v>3.5552009433231467E-2</v>
      </c>
      <c r="C133" s="8">
        <v>4.2427196707881878E-2</v>
      </c>
      <c r="D133" s="8">
        <v>3.4339627665326389E-2</v>
      </c>
      <c r="E133" s="8">
        <v>1.8259564185044461E-2</v>
      </c>
      <c r="F133" s="8">
        <v>2.629843935747142E-2</v>
      </c>
      <c r="G133" s="8">
        <v>4.0965260612879903E-2</v>
      </c>
      <c r="H133" s="8">
        <v>3.5118732339946751E-2</v>
      </c>
      <c r="I133" s="8">
        <v>6.5185923660691758E-2</v>
      </c>
      <c r="J133" s="8">
        <v>0.13153850057683303</v>
      </c>
      <c r="K133" s="8">
        <v>-2.9566270463637398E-2</v>
      </c>
      <c r="L133" s="8">
        <v>0.10510128636326518</v>
      </c>
      <c r="M133" s="8">
        <v>0.11379390040457341</v>
      </c>
      <c r="N133" s="8">
        <v>0.10828868497622542</v>
      </c>
      <c r="O133" s="8">
        <v>0.16300362882917166</v>
      </c>
      <c r="P133" s="8">
        <v>9.6202971322606981E-2</v>
      </c>
      <c r="Q133" s="8">
        <v>5.2731390580487522E-2</v>
      </c>
      <c r="R133" s="8">
        <v>9.520270604104962E-2</v>
      </c>
      <c r="S133" s="8">
        <v>9.9127939651161456E-2</v>
      </c>
      <c r="T133" s="8">
        <v>8.0085007765568109E-2</v>
      </c>
      <c r="U133" s="8">
        <v>0.11148508776465052</v>
      </c>
      <c r="V133" s="8">
        <v>9.4569936662279766E-2</v>
      </c>
      <c r="W133" s="8">
        <f t="shared" si="232"/>
        <v>0.12316798475780862</v>
      </c>
      <c r="X133" s="8">
        <f t="shared" si="229"/>
        <v>9.4989543912168586E-2</v>
      </c>
      <c r="Y133" s="8">
        <f t="shared" si="230"/>
        <v>0.13323462940761502</v>
      </c>
      <c r="Z133" s="8">
        <f t="shared" si="231"/>
        <v>9.5149944879892936E-2</v>
      </c>
      <c r="AO133" s="170">
        <f>VLOOKUP($A133,$A$4:AO$10,41,0)/AO$12</f>
        <v>0.11341516595987679</v>
      </c>
      <c r="AP133" s="170">
        <f>VLOOKUP($A133,$A$4:AP$10,42,0)/SUM($AP$4:$AP$10)</f>
        <v>7.5023753118529934E-2</v>
      </c>
      <c r="AQ133" s="170">
        <f>VLOOKUP($A133,$A$4:AQ$10,43,0)/SUM($AQ$4:$AQ$10)</f>
        <v>7.1648943311902982E-2</v>
      </c>
      <c r="AR133" s="167">
        <f>VLOOKUP($A133,$A$4:AR$10,44,0)/SUM($AR$4:$AR$10)</f>
        <v>9.3239410318390711E-2</v>
      </c>
      <c r="AS133" s="167">
        <f>VLOOKUP($A133,$A$4:AS$10,45,0)/SUM($AS$4:$AS$10)</f>
        <v>8.7536494386823788E-2</v>
      </c>
      <c r="AT133" s="167">
        <f>VLOOKUP($A133,$A$4:AT$10,46,0)/SUM($AS$4:$AS$10)</f>
        <v>8.2065789481309798E-2</v>
      </c>
      <c r="BE133" s="8">
        <f t="shared" si="233"/>
        <v>8.3210155431028374E-2</v>
      </c>
      <c r="BW133" t="s">
        <v>1</v>
      </c>
      <c r="BY133" t="s">
        <v>2</v>
      </c>
    </row>
    <row r="134" spans="1:77" x14ac:dyDescent="0.25">
      <c r="A134" t="s">
        <v>159</v>
      </c>
      <c r="B134" s="8">
        <v>0.19703706377231925</v>
      </c>
      <c r="C134" s="8">
        <v>0.14408719100338857</v>
      </c>
      <c r="D134" s="8">
        <v>0.27438677187851263</v>
      </c>
      <c r="E134" s="8">
        <v>0.23660924742389047</v>
      </c>
      <c r="F134" s="8">
        <v>0.17396143009982376</v>
      </c>
      <c r="G134" s="8">
        <v>0.17390311884940818</v>
      </c>
      <c r="H134" s="8">
        <v>0.25844846879251593</v>
      </c>
      <c r="I134" s="8">
        <v>0.14310912830834294</v>
      </c>
      <c r="J134" s="8">
        <v>0.17433298564647726</v>
      </c>
      <c r="K134" s="8">
        <v>0.18505622412723863</v>
      </c>
      <c r="L134" s="8">
        <v>0.11323728535039804</v>
      </c>
      <c r="M134" s="8">
        <v>0.15872976217653562</v>
      </c>
      <c r="N134" s="8">
        <v>0.17522503979308765</v>
      </c>
      <c r="O134" s="8">
        <v>0.15502043698563842</v>
      </c>
      <c r="P134" s="8">
        <v>0.12917110013542152</v>
      </c>
      <c r="Q134" s="8">
        <v>0.21570443050102706</v>
      </c>
      <c r="R134" s="8">
        <v>0.12648662599146734</v>
      </c>
      <c r="S134" s="8">
        <v>8.8336164675004991E-2</v>
      </c>
      <c r="T134" s="8">
        <v>0.11456143814843422</v>
      </c>
      <c r="U134" s="8">
        <v>8.4274064071366964E-2</v>
      </c>
      <c r="V134" s="8">
        <v>7.5498508566971989E-2</v>
      </c>
      <c r="W134" s="8">
        <f t="shared" si="232"/>
        <v>7.8820800059504259E-2</v>
      </c>
      <c r="X134" s="8">
        <f t="shared" si="229"/>
        <v>7.6160648874185846E-2</v>
      </c>
      <c r="Y134" s="8">
        <f t="shared" si="230"/>
        <v>7.2025451867821999E-2</v>
      </c>
      <c r="Z134" s="8">
        <f t="shared" si="231"/>
        <v>0.14040147394933583</v>
      </c>
      <c r="AO134" s="170">
        <f>VLOOKUP($A134,$A$4:AO$10,41,0)/AO$12</f>
        <v>0.19629506612140887</v>
      </c>
      <c r="AP134" s="170">
        <f>VLOOKUP($A134,$A$4:AP$10,42,0)/SUM($AP$4:$AP$10)</f>
        <v>0.23862918487887347</v>
      </c>
      <c r="AQ134" s="170">
        <f>VLOOKUP($A134,$A$4:AQ$10,43,0)/SUM($AQ$4:$AQ$10)</f>
        <v>0.18031410572369519</v>
      </c>
      <c r="AR134" s="167">
        <f>VLOOKUP($A134,$A$4:AR$10,44,0)/SUM($AR$4:$AR$10)</f>
        <v>0.32564617028560761</v>
      </c>
      <c r="AS134" s="167">
        <f>VLOOKUP($A134,$A$4:AS$10,45,0)/SUM($AS$4:$AS$10)</f>
        <v>0.28522735812224559</v>
      </c>
      <c r="AT134" s="167">
        <f>VLOOKUP($A134,$A$4:AT$10,46,0)/SUM($AS$4:$AS$10)</f>
        <v>0.33448881585772267</v>
      </c>
      <c r="BE134" s="8">
        <f t="shared" si="233"/>
        <v>0.25992056275809505</v>
      </c>
      <c r="BW134" t="s">
        <v>2</v>
      </c>
      <c r="BY134" t="s">
        <v>4</v>
      </c>
    </row>
    <row r="135" spans="1:77" x14ac:dyDescent="0.25">
      <c r="A135" s="1" t="s">
        <v>3</v>
      </c>
      <c r="B135" s="8">
        <f t="shared" ref="B135:Z135" si="234">B12/B$12</f>
        <v>1</v>
      </c>
      <c r="C135" s="8">
        <f t="shared" si="234"/>
        <v>1</v>
      </c>
      <c r="D135" s="8">
        <f t="shared" si="234"/>
        <v>1</v>
      </c>
      <c r="E135" s="8">
        <f t="shared" si="234"/>
        <v>1</v>
      </c>
      <c r="F135" s="8">
        <f t="shared" si="234"/>
        <v>1</v>
      </c>
      <c r="G135" s="8">
        <f t="shared" si="234"/>
        <v>1</v>
      </c>
      <c r="H135" s="8">
        <f t="shared" si="234"/>
        <v>1</v>
      </c>
      <c r="I135" s="8">
        <f t="shared" si="234"/>
        <v>1</v>
      </c>
      <c r="J135" s="8">
        <f t="shared" si="234"/>
        <v>1</v>
      </c>
      <c r="K135" s="8">
        <f t="shared" si="234"/>
        <v>1</v>
      </c>
      <c r="L135" s="8">
        <f t="shared" si="234"/>
        <v>1</v>
      </c>
      <c r="M135" s="8">
        <f t="shared" si="234"/>
        <v>1</v>
      </c>
      <c r="N135" s="8">
        <f t="shared" si="234"/>
        <v>1</v>
      </c>
      <c r="O135" s="8">
        <f t="shared" si="234"/>
        <v>1</v>
      </c>
      <c r="P135" s="8">
        <f t="shared" si="234"/>
        <v>1</v>
      </c>
      <c r="Q135" s="8">
        <f t="shared" si="234"/>
        <v>1</v>
      </c>
      <c r="R135" s="8">
        <f t="shared" si="234"/>
        <v>1</v>
      </c>
      <c r="S135" s="8">
        <f t="shared" si="234"/>
        <v>1</v>
      </c>
      <c r="T135" s="8">
        <f t="shared" si="234"/>
        <v>1</v>
      </c>
      <c r="U135" s="8">
        <f t="shared" si="234"/>
        <v>1</v>
      </c>
      <c r="V135" s="8">
        <f t="shared" si="234"/>
        <v>1</v>
      </c>
      <c r="W135" s="8">
        <f t="shared" si="234"/>
        <v>1</v>
      </c>
      <c r="X135" s="8">
        <f t="shared" si="234"/>
        <v>1</v>
      </c>
      <c r="Y135" s="8">
        <f t="shared" si="234"/>
        <v>1</v>
      </c>
      <c r="Z135" s="8">
        <f t="shared" si="234"/>
        <v>1</v>
      </c>
      <c r="AO135" s="8">
        <f t="shared" ref="AO135:AT135" si="235">AO12/AO$12</f>
        <v>1</v>
      </c>
      <c r="AP135" s="8">
        <f t="shared" si="235"/>
        <v>1</v>
      </c>
      <c r="AQ135" s="8">
        <f t="shared" si="235"/>
        <v>1</v>
      </c>
      <c r="AR135" s="8">
        <f t="shared" si="235"/>
        <v>1</v>
      </c>
      <c r="AS135" s="8">
        <f t="shared" si="235"/>
        <v>1</v>
      </c>
      <c r="AT135" s="8">
        <f t="shared" si="235"/>
        <v>1</v>
      </c>
      <c r="BE135" s="8">
        <f>SUM(BE128:BE134)</f>
        <v>0.99999999999999978</v>
      </c>
    </row>
    <row r="137" spans="1:77" x14ac:dyDescent="0.25">
      <c r="A137" s="71" t="s">
        <v>51</v>
      </c>
    </row>
    <row r="138" spans="1:77" x14ac:dyDescent="0.25">
      <c r="A138" t="s">
        <v>48</v>
      </c>
      <c r="B138" s="8">
        <f>SUM(B131:B133)</f>
        <v>0.20903891947110093</v>
      </c>
      <c r="C138" s="8">
        <f t="shared" ref="C138:Y138" si="236">SUM(C131:C133)</f>
        <v>0.30260414208984487</v>
      </c>
      <c r="D138" s="8">
        <f t="shared" si="236"/>
        <v>0.24918670286079897</v>
      </c>
      <c r="E138" s="8">
        <f t="shared" si="236"/>
        <v>0.3249193341551424</v>
      </c>
      <c r="F138" s="8">
        <f t="shared" si="236"/>
        <v>0.33085565112498461</v>
      </c>
      <c r="G138" s="8">
        <f t="shared" si="236"/>
        <v>0.34072635172437871</v>
      </c>
      <c r="H138" s="8">
        <f t="shared" si="236"/>
        <v>0.30143507528620306</v>
      </c>
      <c r="I138" s="8">
        <f t="shared" si="236"/>
        <v>0.37478834174174575</v>
      </c>
      <c r="J138" s="8">
        <f t="shared" si="236"/>
        <v>0.39651967694882939</v>
      </c>
      <c r="K138" s="8">
        <f t="shared" si="236"/>
        <v>0.30158462311364204</v>
      </c>
      <c r="L138" s="8">
        <f t="shared" si="236"/>
        <v>0.42859279626556934</v>
      </c>
      <c r="M138" s="8">
        <f t="shared" si="236"/>
        <v>0.40855680543627437</v>
      </c>
      <c r="N138" s="8">
        <f t="shared" si="236"/>
        <v>0.38884025397473271</v>
      </c>
      <c r="O138" s="8">
        <f t="shared" si="236"/>
        <v>0.4399786747023039</v>
      </c>
      <c r="P138" s="8">
        <f t="shared" si="236"/>
        <v>0.40770081163559063</v>
      </c>
      <c r="Q138" s="8">
        <f t="shared" si="236"/>
        <v>0.34599091200057247</v>
      </c>
      <c r="R138" s="8">
        <f t="shared" si="236"/>
        <v>0.36655811808940542</v>
      </c>
      <c r="S138" s="8">
        <f t="shared" si="236"/>
        <v>0.30130107738004569</v>
      </c>
      <c r="T138" s="8">
        <f t="shared" si="236"/>
        <v>0.30625295661004198</v>
      </c>
      <c r="U138" s="8">
        <f t="shared" si="236"/>
        <v>0.35074282028392834</v>
      </c>
      <c r="V138" s="8">
        <f t="shared" si="236"/>
        <v>0.31180216001404526</v>
      </c>
      <c r="W138" s="8">
        <f t="shared" si="236"/>
        <v>0.38505945792668811</v>
      </c>
      <c r="X138" s="8">
        <f t="shared" si="236"/>
        <v>0.3208044625445034</v>
      </c>
      <c r="Y138" s="8">
        <f t="shared" si="236"/>
        <v>0.37376952745151942</v>
      </c>
      <c r="Z138" s="31">
        <f>AVERAGE(N138:Y138)</f>
        <v>0.3582334360511148</v>
      </c>
      <c r="AO138" s="170">
        <f t="shared" ref="AO138:AT138" si="237">SUM(AO131:AO133)</f>
        <v>0.26766906744118002</v>
      </c>
      <c r="AP138" s="170">
        <f t="shared" si="237"/>
        <v>0.29199440167238194</v>
      </c>
      <c r="AQ138" s="170">
        <f t="shared" si="237"/>
        <v>0.31785295238176969</v>
      </c>
      <c r="AR138" s="167">
        <f t="shared" si="237"/>
        <v>0.25110497868058218</v>
      </c>
      <c r="AS138" s="167">
        <f t="shared" si="237"/>
        <v>0.31866435905009605</v>
      </c>
      <c r="AT138" s="167">
        <f t="shared" si="237"/>
        <v>0.19974592778375891</v>
      </c>
      <c r="BE138" s="31">
        <f>AVERAGE(AO138:AZ138)</f>
        <v>0.27450528116829481</v>
      </c>
    </row>
    <row r="139" spans="1:77" x14ac:dyDescent="0.25">
      <c r="A139" t="s">
        <v>49</v>
      </c>
      <c r="B139" s="8">
        <f>SUM(B128:B130)</f>
        <v>0.59392401675657991</v>
      </c>
      <c r="C139" s="8">
        <f t="shared" ref="C139:Y139" si="238">SUM(C128:C130)</f>
        <v>0.55330866690676672</v>
      </c>
      <c r="D139" s="8">
        <f t="shared" si="238"/>
        <v>0.4764265252606884</v>
      </c>
      <c r="E139" s="8">
        <f t="shared" si="238"/>
        <v>0.43847141842096726</v>
      </c>
      <c r="F139" s="8">
        <f t="shared" si="238"/>
        <v>0.49518291877519161</v>
      </c>
      <c r="G139" s="8">
        <f t="shared" si="238"/>
        <v>0.48537052942621306</v>
      </c>
      <c r="H139" s="8">
        <f t="shared" si="238"/>
        <v>0.44011645592128112</v>
      </c>
      <c r="I139" s="8">
        <f t="shared" si="238"/>
        <v>0.48210252994991132</v>
      </c>
      <c r="J139" s="8">
        <f t="shared" si="238"/>
        <v>0.42914733740469324</v>
      </c>
      <c r="K139" s="8">
        <f t="shared" si="238"/>
        <v>0.51335915275911925</v>
      </c>
      <c r="L139" s="8">
        <f t="shared" si="238"/>
        <v>0.45816991838403265</v>
      </c>
      <c r="M139" s="8">
        <f t="shared" si="238"/>
        <v>0.43271343238719018</v>
      </c>
      <c r="N139" s="8">
        <f t="shared" si="238"/>
        <v>0.43593470623217967</v>
      </c>
      <c r="O139" s="8">
        <f t="shared" si="238"/>
        <v>0.40500088831205772</v>
      </c>
      <c r="P139" s="8">
        <f t="shared" si="238"/>
        <v>0.46312808822898771</v>
      </c>
      <c r="Q139" s="8">
        <f t="shared" si="238"/>
        <v>0.43830465749840042</v>
      </c>
      <c r="R139" s="8">
        <f t="shared" si="238"/>
        <v>0.50695525591912749</v>
      </c>
      <c r="S139" s="8">
        <f t="shared" si="238"/>
        <v>0.61036275794494932</v>
      </c>
      <c r="T139" s="8">
        <f t="shared" si="238"/>
        <v>0.57918560524152363</v>
      </c>
      <c r="U139" s="8">
        <f t="shared" si="238"/>
        <v>0.56498311564470471</v>
      </c>
      <c r="V139" s="8">
        <f t="shared" si="238"/>
        <v>0.61269933141898292</v>
      </c>
      <c r="W139" s="8">
        <f t="shared" si="238"/>
        <v>0.53611974201380774</v>
      </c>
      <c r="X139" s="8">
        <f t="shared" si="238"/>
        <v>0.60303488858131071</v>
      </c>
      <c r="Y139" s="8">
        <f t="shared" si="238"/>
        <v>0.55420502068065858</v>
      </c>
      <c r="Z139" s="31">
        <f t="shared" ref="Z139:Z141" si="239">AVERAGE(N139:Y139)</f>
        <v>0.52582617147639099</v>
      </c>
      <c r="AO139" s="170">
        <f t="shared" ref="AO139:AT139" si="240">SUM(AO128:AO130)</f>
        <v>0.53603586643741108</v>
      </c>
      <c r="AP139" s="170">
        <f t="shared" si="240"/>
        <v>0.46937641344874448</v>
      </c>
      <c r="AQ139" s="170">
        <f t="shared" si="240"/>
        <v>0.5018329418945352</v>
      </c>
      <c r="AR139" s="167">
        <f t="shared" si="240"/>
        <v>0.42324885103381016</v>
      </c>
      <c r="AS139" s="167">
        <f t="shared" si="240"/>
        <v>0.39610828282765842</v>
      </c>
      <c r="AT139" s="167">
        <f t="shared" si="240"/>
        <v>0.57103928325053255</v>
      </c>
      <c r="BE139" s="31">
        <f t="shared" ref="BE139:BE141" si="241">AVERAGE(AO139:AZ139)</f>
        <v>0.48294027314878202</v>
      </c>
    </row>
    <row r="140" spans="1:77" x14ac:dyDescent="0.25">
      <c r="A140" t="s">
        <v>159</v>
      </c>
      <c r="B140" s="8">
        <f>B134</f>
        <v>0.19703706377231925</v>
      </c>
      <c r="C140" s="8">
        <f t="shared" ref="C140:Y140" si="242">C134</f>
        <v>0.14408719100338857</v>
      </c>
      <c r="D140" s="8">
        <f t="shared" si="242"/>
        <v>0.27438677187851263</v>
      </c>
      <c r="E140" s="8">
        <f t="shared" si="242"/>
        <v>0.23660924742389047</v>
      </c>
      <c r="F140" s="8">
        <f t="shared" si="242"/>
        <v>0.17396143009982376</v>
      </c>
      <c r="G140" s="8">
        <f t="shared" si="242"/>
        <v>0.17390311884940818</v>
      </c>
      <c r="H140" s="8">
        <f t="shared" si="242"/>
        <v>0.25844846879251593</v>
      </c>
      <c r="I140" s="8">
        <f t="shared" si="242"/>
        <v>0.14310912830834294</v>
      </c>
      <c r="J140" s="8">
        <f t="shared" si="242"/>
        <v>0.17433298564647726</v>
      </c>
      <c r="K140" s="8">
        <f t="shared" si="242"/>
        <v>0.18505622412723863</v>
      </c>
      <c r="L140" s="8">
        <f t="shared" si="242"/>
        <v>0.11323728535039804</v>
      </c>
      <c r="M140" s="8">
        <f t="shared" si="242"/>
        <v>0.15872976217653562</v>
      </c>
      <c r="N140" s="8">
        <f t="shared" si="242"/>
        <v>0.17522503979308765</v>
      </c>
      <c r="O140" s="8">
        <f t="shared" si="242"/>
        <v>0.15502043698563842</v>
      </c>
      <c r="P140" s="8">
        <f t="shared" si="242"/>
        <v>0.12917110013542152</v>
      </c>
      <c r="Q140" s="8">
        <f t="shared" si="242"/>
        <v>0.21570443050102706</v>
      </c>
      <c r="R140" s="8">
        <f t="shared" si="242"/>
        <v>0.12648662599146734</v>
      </c>
      <c r="S140" s="8">
        <f t="shared" si="242"/>
        <v>8.8336164675004991E-2</v>
      </c>
      <c r="T140" s="8">
        <f t="shared" si="242"/>
        <v>0.11456143814843422</v>
      </c>
      <c r="U140" s="8">
        <f t="shared" si="242"/>
        <v>8.4274064071366964E-2</v>
      </c>
      <c r="V140" s="8">
        <f t="shared" si="242"/>
        <v>7.5498508566971989E-2</v>
      </c>
      <c r="W140" s="8">
        <f t="shared" si="242"/>
        <v>7.8820800059504259E-2</v>
      </c>
      <c r="X140" s="8">
        <f t="shared" si="242"/>
        <v>7.6160648874185846E-2</v>
      </c>
      <c r="Y140" s="8">
        <f t="shared" si="242"/>
        <v>7.2025451867821999E-2</v>
      </c>
      <c r="Z140" s="31">
        <f t="shared" si="239"/>
        <v>0.11594039247249438</v>
      </c>
      <c r="AA140" s="31"/>
      <c r="AO140" s="170">
        <f t="shared" ref="AO140" si="243">AO134</f>
        <v>0.19629506612140887</v>
      </c>
      <c r="AP140" s="170">
        <f>AP134</f>
        <v>0.23862918487887347</v>
      </c>
      <c r="AQ140" s="170">
        <f t="shared" ref="AQ140:AT140" si="244">AQ134</f>
        <v>0.18031410572369519</v>
      </c>
      <c r="AR140" s="167">
        <f t="shared" si="244"/>
        <v>0.32564617028560761</v>
      </c>
      <c r="AS140" s="167">
        <f t="shared" si="244"/>
        <v>0.28522735812224559</v>
      </c>
      <c r="AT140" s="167">
        <f t="shared" si="244"/>
        <v>0.33448881585772267</v>
      </c>
      <c r="BE140" s="31">
        <f t="shared" si="241"/>
        <v>0.26010011683159223</v>
      </c>
    </row>
    <row r="141" spans="1:77" x14ac:dyDescent="0.25">
      <c r="B141" s="8">
        <f>SUM(B138:B140)</f>
        <v>1.0000000000000002</v>
      </c>
      <c r="C141" s="8">
        <f t="shared" ref="C141:Y141" si="245">SUM(C138:C140)</f>
        <v>1.0000000000000002</v>
      </c>
      <c r="D141" s="8">
        <f t="shared" si="245"/>
        <v>1</v>
      </c>
      <c r="E141" s="8">
        <f t="shared" si="245"/>
        <v>1.0000000000000002</v>
      </c>
      <c r="F141" s="8">
        <f t="shared" si="245"/>
        <v>1</v>
      </c>
      <c r="G141" s="8">
        <f t="shared" si="245"/>
        <v>1</v>
      </c>
      <c r="H141" s="8">
        <f t="shared" si="245"/>
        <v>1</v>
      </c>
      <c r="I141" s="8">
        <f t="shared" si="245"/>
        <v>1</v>
      </c>
      <c r="J141" s="8">
        <f t="shared" si="245"/>
        <v>0.99999999999999989</v>
      </c>
      <c r="K141" s="8">
        <f t="shared" si="245"/>
        <v>1</v>
      </c>
      <c r="L141" s="8">
        <f t="shared" si="245"/>
        <v>1</v>
      </c>
      <c r="M141" s="8">
        <f t="shared" si="245"/>
        <v>1.0000000000000002</v>
      </c>
      <c r="N141" s="8">
        <f t="shared" si="245"/>
        <v>1</v>
      </c>
      <c r="O141" s="8">
        <f t="shared" si="245"/>
        <v>1</v>
      </c>
      <c r="P141" s="8">
        <f t="shared" si="245"/>
        <v>0.99999999999999989</v>
      </c>
      <c r="Q141" s="8">
        <f t="shared" si="245"/>
        <v>0.99999999999999989</v>
      </c>
      <c r="R141" s="8">
        <f t="shared" si="245"/>
        <v>1.0000000000000002</v>
      </c>
      <c r="S141" s="8">
        <f t="shared" si="245"/>
        <v>1</v>
      </c>
      <c r="T141" s="8">
        <f t="shared" si="245"/>
        <v>0.99999999999999989</v>
      </c>
      <c r="U141" s="8">
        <f t="shared" si="245"/>
        <v>1</v>
      </c>
      <c r="V141" s="8">
        <f t="shared" si="245"/>
        <v>1.0000000000000002</v>
      </c>
      <c r="W141" s="8">
        <f t="shared" si="245"/>
        <v>1.0000000000000002</v>
      </c>
      <c r="X141" s="8">
        <f t="shared" si="245"/>
        <v>0.99999999999999989</v>
      </c>
      <c r="Y141" s="8">
        <f t="shared" si="245"/>
        <v>1</v>
      </c>
      <c r="Z141" s="31">
        <f t="shared" si="239"/>
        <v>1</v>
      </c>
      <c r="AO141" s="8">
        <f t="shared" ref="AO141" si="246">SUM(AO138:AO140)</f>
        <v>1</v>
      </c>
      <c r="AP141" s="8">
        <f>SUM(AP138:AP140)</f>
        <v>1</v>
      </c>
      <c r="AQ141" s="8">
        <f t="shared" ref="AQ141:AT141" si="247">SUM(AQ138:AQ140)</f>
        <v>1</v>
      </c>
      <c r="AR141" s="8">
        <f t="shared" si="247"/>
        <v>0.99999999999999989</v>
      </c>
      <c r="AS141" s="8">
        <f t="shared" si="247"/>
        <v>1</v>
      </c>
      <c r="AT141" s="8">
        <f t="shared" si="247"/>
        <v>1.105274026892014</v>
      </c>
      <c r="BE141" s="31">
        <f t="shared" si="241"/>
        <v>1.017545671148669</v>
      </c>
    </row>
    <row r="142" spans="1:77" x14ac:dyDescent="0.25">
      <c r="A142" s="71" t="s">
        <v>50</v>
      </c>
      <c r="AO142"/>
      <c r="AP142"/>
      <c r="AQ142"/>
      <c r="AR142"/>
      <c r="AS142"/>
      <c r="AT142"/>
    </row>
    <row r="143" spans="1:77" x14ac:dyDescent="0.25">
      <c r="A143" t="s">
        <v>48</v>
      </c>
      <c r="B143" s="8">
        <f>SUM(B20:B22)/B$24</f>
        <v>0.41506410256410259</v>
      </c>
      <c r="C143" s="8">
        <f t="shared" ref="C143:V143" si="248">SUM(C20:C22)/C$24</f>
        <v>0.43155452436194897</v>
      </c>
      <c r="D143" s="8">
        <f t="shared" si="248"/>
        <v>0.45597147950089129</v>
      </c>
      <c r="E143" s="8">
        <f t="shared" si="248"/>
        <v>0.45355888924353654</v>
      </c>
      <c r="F143" s="8">
        <f t="shared" si="248"/>
        <v>0.46257386736703876</v>
      </c>
      <c r="G143" s="8">
        <f t="shared" si="248"/>
        <v>0.4124475975491777</v>
      </c>
      <c r="H143" s="8">
        <f t="shared" si="248"/>
        <v>0.39654621042532778</v>
      </c>
      <c r="I143" s="8">
        <f t="shared" si="248"/>
        <v>0.43257918552036201</v>
      </c>
      <c r="J143" s="8">
        <f t="shared" si="248"/>
        <v>0.43397861889627276</v>
      </c>
      <c r="K143" s="8">
        <f t="shared" si="248"/>
        <v>0.46410958904109589</v>
      </c>
      <c r="L143" s="8">
        <f t="shared" si="248"/>
        <v>0.44074999999999998</v>
      </c>
      <c r="M143" s="8">
        <f t="shared" si="248"/>
        <v>0.44644158367743503</v>
      </c>
      <c r="N143" s="8">
        <f t="shared" si="248"/>
        <v>0.51804619826756493</v>
      </c>
      <c r="O143" s="8">
        <f t="shared" si="248"/>
        <v>0.5677403491517089</v>
      </c>
      <c r="P143" s="8">
        <f t="shared" si="248"/>
        <v>0.60702727693018954</v>
      </c>
      <c r="Q143" s="8">
        <f t="shared" si="248"/>
        <v>0.62086570477247505</v>
      </c>
      <c r="R143" s="8">
        <f t="shared" si="248"/>
        <v>0.55050709939148068</v>
      </c>
      <c r="S143" s="8">
        <f t="shared" si="248"/>
        <v>0.43804777453170646</v>
      </c>
      <c r="T143" s="8">
        <f t="shared" si="248"/>
        <v>0.44183109707971585</v>
      </c>
      <c r="U143" s="8">
        <f t="shared" si="248"/>
        <v>0.43127690100430416</v>
      </c>
      <c r="V143" s="8">
        <f t="shared" si="248"/>
        <v>0.42447443550480146</v>
      </c>
      <c r="W143" s="8">
        <f t="shared" ref="W143:X143" si="249">SUM(W20:W22)/W$24</f>
        <v>0.4774024738344434</v>
      </c>
      <c r="X143" s="8">
        <f t="shared" si="249"/>
        <v>0.47442271572201966</v>
      </c>
      <c r="Y143" s="8">
        <f t="shared" ref="Y143" si="250">SUM(Y20:Y22)/Y$24</f>
        <v>0.475469781615033</v>
      </c>
      <c r="Z143" s="31">
        <f>AVERAGE(N143:X143)</f>
        <v>0.50469472965367368</v>
      </c>
      <c r="AO143" s="170">
        <f t="shared" ref="AO143:AP143" si="251">SUM(AO20:AO22)/AO$24</f>
        <v>0.54795613160518442</v>
      </c>
      <c r="AP143" s="170">
        <f t="shared" si="251"/>
        <v>0.42222511724856698</v>
      </c>
      <c r="AQ143" s="170">
        <f t="shared" ref="AQ143:AR143" si="252">SUM(AQ20:AQ22)/AQ$24</f>
        <v>0.44490163302044489</v>
      </c>
      <c r="AR143" s="167">
        <f t="shared" si="252"/>
        <v>0.418449766189599</v>
      </c>
      <c r="AS143" s="167">
        <f t="shared" ref="AS143:AT143" si="253">SUM(AS20:AS22)/AS$24</f>
        <v>0.37899728997289972</v>
      </c>
      <c r="AT143" s="167">
        <f t="shared" si="253"/>
        <v>0.35658140985651904</v>
      </c>
      <c r="BE143" s="31">
        <f t="shared" ref="BE143:BE146" si="254">AVERAGE(AO143:AZ143)</f>
        <v>0.42818522464886904</v>
      </c>
    </row>
    <row r="144" spans="1:77" x14ac:dyDescent="0.25">
      <c r="A144" t="s">
        <v>49</v>
      </c>
      <c r="B144" s="8">
        <f>SUM(B17:B19)/B$24</f>
        <v>0.5641025641025641</v>
      </c>
      <c r="C144" s="8">
        <f t="shared" ref="C144:V144" si="255">SUM(C17:C19)/C$24</f>
        <v>0.54640371229698381</v>
      </c>
      <c r="D144" s="8">
        <f t="shared" si="255"/>
        <v>0.52156862745098043</v>
      </c>
      <c r="E144" s="8">
        <f t="shared" si="255"/>
        <v>0.5240983083306735</v>
      </c>
      <c r="F144" s="8">
        <f t="shared" si="255"/>
        <v>0.51411687458962574</v>
      </c>
      <c r="G144" s="8">
        <f t="shared" si="255"/>
        <v>0.56465656239922601</v>
      </c>
      <c r="H144" s="8">
        <f t="shared" si="255"/>
        <v>0.57914934441957144</v>
      </c>
      <c r="I144" s="8">
        <f t="shared" si="255"/>
        <v>0.54449472096530915</v>
      </c>
      <c r="J144" s="8">
        <f t="shared" si="255"/>
        <v>0.5437734758740248</v>
      </c>
      <c r="K144" s="8">
        <f t="shared" si="255"/>
        <v>0.51479452054794517</v>
      </c>
      <c r="L144" s="8">
        <f t="shared" si="255"/>
        <v>0.54100000000000004</v>
      </c>
      <c r="M144" s="8">
        <f t="shared" si="255"/>
        <v>0.5350983726014088</v>
      </c>
      <c r="N144" s="8">
        <f t="shared" si="255"/>
        <v>0.45380173243503369</v>
      </c>
      <c r="O144" s="8">
        <f t="shared" si="255"/>
        <v>0.40373739857388741</v>
      </c>
      <c r="P144" s="8">
        <f t="shared" si="255"/>
        <v>0.36569579288025889</v>
      </c>
      <c r="Q144" s="8">
        <f t="shared" si="255"/>
        <v>0.35316315205327414</v>
      </c>
      <c r="R144" s="8">
        <f t="shared" si="255"/>
        <v>0.42677484787018255</v>
      </c>
      <c r="S144" s="8">
        <f t="shared" si="255"/>
        <v>0.54356418628630354</v>
      </c>
      <c r="T144" s="8">
        <f t="shared" si="255"/>
        <v>0.54254143646408837</v>
      </c>
      <c r="U144" s="8">
        <f t="shared" si="255"/>
        <v>0.55494978479196555</v>
      </c>
      <c r="V144" s="8">
        <f t="shared" si="255"/>
        <v>0.56332727744614586</v>
      </c>
      <c r="W144" s="8">
        <f t="shared" ref="W144:X144" si="256">SUM(W17:W19)/W$24</f>
        <v>0.5115366317792579</v>
      </c>
      <c r="X144" s="8">
        <f t="shared" si="256"/>
        <v>0.51563363164291243</v>
      </c>
      <c r="Y144" s="8">
        <f t="shared" ref="Y144" si="257">SUM(Y17:Y19)/Y$24</f>
        <v>0.51609954291518534</v>
      </c>
      <c r="Z144" s="31">
        <f t="shared" ref="Z144:Z146" si="258">AVERAGE(N144:X144)</f>
        <v>0.47588417020211915</v>
      </c>
      <c r="AO144" s="170">
        <f t="shared" ref="AO144:AP144" si="259">SUM(AO17:AO19)/AO$24</f>
        <v>0.43758723828514456</v>
      </c>
      <c r="AP144" s="170">
        <f t="shared" si="259"/>
        <v>0.55914538822303284</v>
      </c>
      <c r="AQ144" s="170">
        <f t="shared" ref="AQ144:AR144" si="260">SUM(AQ17:AQ19)/AQ$24</f>
        <v>0.5367108139385367</v>
      </c>
      <c r="AR144" s="167">
        <f t="shared" si="260"/>
        <v>0.49822870908317984</v>
      </c>
      <c r="AS144" s="167">
        <f t="shared" ref="AS144:AT144" si="261">SUM(AS17:AS19)/AS$24</f>
        <v>0.54281842818428183</v>
      </c>
      <c r="AT144" s="167">
        <f t="shared" si="261"/>
        <v>0.57479725514660007</v>
      </c>
      <c r="BE144" s="31">
        <f t="shared" si="254"/>
        <v>0.5248813054767959</v>
      </c>
    </row>
    <row r="145" spans="1:57" x14ac:dyDescent="0.25">
      <c r="A145" t="s">
        <v>159</v>
      </c>
      <c r="B145" s="8">
        <f>B16/B$24</f>
        <v>2.0833333333333332E-2</v>
      </c>
      <c r="C145" s="8">
        <f t="shared" ref="C145:Y145" si="262">C16/C$24</f>
        <v>2.2041763341067284E-2</v>
      </c>
      <c r="D145" s="8">
        <f t="shared" si="262"/>
        <v>2.2459893048128343E-2</v>
      </c>
      <c r="E145" s="8">
        <f t="shared" si="262"/>
        <v>2.2342802425789978E-2</v>
      </c>
      <c r="F145" s="8">
        <f t="shared" si="262"/>
        <v>2.3309258043335522E-2</v>
      </c>
      <c r="G145" s="8">
        <f t="shared" si="262"/>
        <v>2.2895840051596259E-2</v>
      </c>
      <c r="H145" s="8">
        <f t="shared" si="262"/>
        <v>2.4304445155100735E-2</v>
      </c>
      <c r="I145" s="8">
        <f t="shared" si="262"/>
        <v>2.2926093514328807E-2</v>
      </c>
      <c r="J145" s="8">
        <f t="shared" si="262"/>
        <v>2.2247905229702398E-2</v>
      </c>
      <c r="K145" s="8">
        <f t="shared" si="262"/>
        <v>2.1095890410958905E-2</v>
      </c>
      <c r="L145" s="8">
        <f t="shared" si="262"/>
        <v>1.8249999999999999E-2</v>
      </c>
      <c r="M145" s="8">
        <f t="shared" si="262"/>
        <v>1.8460043721156182E-2</v>
      </c>
      <c r="N145" s="8">
        <f t="shared" si="262"/>
        <v>2.8152069297401348E-2</v>
      </c>
      <c r="O145" s="8">
        <f t="shared" si="262"/>
        <v>2.8522252274403737E-2</v>
      </c>
      <c r="P145" s="8">
        <f t="shared" si="262"/>
        <v>2.7276930189551549E-2</v>
      </c>
      <c r="Q145" s="8">
        <f t="shared" si="262"/>
        <v>2.5971143174250831E-2</v>
      </c>
      <c r="R145" s="8">
        <f t="shared" si="262"/>
        <v>2.2718052738336714E-2</v>
      </c>
      <c r="S145" s="8">
        <f t="shared" si="262"/>
        <v>1.8388039181990033E-2</v>
      </c>
      <c r="T145" s="8">
        <f t="shared" si="262"/>
        <v>1.5627466456195737E-2</v>
      </c>
      <c r="U145" s="8">
        <f t="shared" si="262"/>
        <v>1.3773314203730272E-2</v>
      </c>
      <c r="V145" s="8">
        <f t="shared" si="262"/>
        <v>1.2198287049052686E-2</v>
      </c>
      <c r="W145" s="8">
        <f t="shared" si="262"/>
        <v>1.1060894386298764E-2</v>
      </c>
      <c r="X145" s="8">
        <f t="shared" si="262"/>
        <v>9.9436526350679486E-3</v>
      </c>
      <c r="Y145" s="8">
        <f t="shared" si="262"/>
        <v>8.430675469781615E-3</v>
      </c>
      <c r="Z145" s="31">
        <f t="shared" si="258"/>
        <v>1.9421100144207233E-2</v>
      </c>
      <c r="AO145" s="170">
        <f t="shared" ref="AO145:AT145" si="263">AO16/AO$24</f>
        <v>1.4456630109670987E-2</v>
      </c>
      <c r="AP145" s="170">
        <f t="shared" si="263"/>
        <v>1.8629494528400209E-2</v>
      </c>
      <c r="AQ145" s="170">
        <f t="shared" si="263"/>
        <v>1.8387553041018388E-2</v>
      </c>
      <c r="AR145" s="167">
        <f t="shared" si="263"/>
        <v>8.3321524727221194E-2</v>
      </c>
      <c r="AS145" s="167">
        <f t="shared" si="263"/>
        <v>7.8184281842818434E-2</v>
      </c>
      <c r="AT145" s="167">
        <f t="shared" si="263"/>
        <v>6.8621334996880848E-2</v>
      </c>
      <c r="BE145" s="31">
        <f t="shared" si="254"/>
        <v>4.6933469874335006E-2</v>
      </c>
    </row>
    <row r="146" spans="1:57" x14ac:dyDescent="0.25">
      <c r="B146" s="8">
        <f>SUM(B143:B145)</f>
        <v>1</v>
      </c>
      <c r="C146" s="8">
        <f t="shared" ref="C146:Y146" si="264">SUM(C143:C145)</f>
        <v>1</v>
      </c>
      <c r="D146" s="8">
        <f t="shared" si="264"/>
        <v>1</v>
      </c>
      <c r="E146" s="8">
        <f t="shared" si="264"/>
        <v>1</v>
      </c>
      <c r="F146" s="8">
        <f t="shared" si="264"/>
        <v>1</v>
      </c>
      <c r="G146" s="8">
        <f t="shared" si="264"/>
        <v>1</v>
      </c>
      <c r="H146" s="8">
        <f t="shared" si="264"/>
        <v>1</v>
      </c>
      <c r="I146" s="8">
        <f t="shared" si="264"/>
        <v>1</v>
      </c>
      <c r="J146" s="8">
        <f t="shared" si="264"/>
        <v>1</v>
      </c>
      <c r="K146" s="8">
        <f t="shared" si="264"/>
        <v>1</v>
      </c>
      <c r="L146" s="8">
        <f t="shared" si="264"/>
        <v>1</v>
      </c>
      <c r="M146" s="8">
        <f t="shared" si="264"/>
        <v>1</v>
      </c>
      <c r="N146" s="8">
        <f t="shared" si="264"/>
        <v>1</v>
      </c>
      <c r="O146" s="8">
        <f t="shared" si="264"/>
        <v>1</v>
      </c>
      <c r="P146" s="8">
        <f t="shared" si="264"/>
        <v>1</v>
      </c>
      <c r="Q146" s="8">
        <f t="shared" si="264"/>
        <v>1</v>
      </c>
      <c r="R146" s="8">
        <f t="shared" si="264"/>
        <v>0.99999999999999989</v>
      </c>
      <c r="S146" s="8">
        <f t="shared" si="264"/>
        <v>1</v>
      </c>
      <c r="T146" s="8">
        <f t="shared" si="264"/>
        <v>1</v>
      </c>
      <c r="U146" s="8">
        <f t="shared" si="264"/>
        <v>1</v>
      </c>
      <c r="V146" s="8">
        <f t="shared" si="264"/>
        <v>1</v>
      </c>
      <c r="W146" s="8">
        <f t="shared" si="264"/>
        <v>1.0000000000000002</v>
      </c>
      <c r="X146" s="8">
        <f t="shared" si="264"/>
        <v>1</v>
      </c>
      <c r="Y146" s="8">
        <f t="shared" si="264"/>
        <v>1</v>
      </c>
      <c r="Z146" s="31">
        <f t="shared" si="258"/>
        <v>1</v>
      </c>
      <c r="AO146" s="8">
        <f t="shared" ref="AO146:AT146" si="265">SUM(AO143:AO145)</f>
        <v>1</v>
      </c>
      <c r="AP146" s="8">
        <f t="shared" si="265"/>
        <v>1</v>
      </c>
      <c r="AQ146" s="8">
        <f t="shared" si="265"/>
        <v>0.99999999999999989</v>
      </c>
      <c r="AR146" s="8">
        <f t="shared" si="265"/>
        <v>1</v>
      </c>
      <c r="AS146" s="8">
        <f t="shared" si="265"/>
        <v>1</v>
      </c>
      <c r="AT146" s="8">
        <f t="shared" si="265"/>
        <v>0.99999999999999989</v>
      </c>
      <c r="BE146" s="31">
        <f t="shared" si="254"/>
        <v>1</v>
      </c>
    </row>
    <row r="148" spans="1:57" x14ac:dyDescent="0.25">
      <c r="A148" t="s">
        <v>55</v>
      </c>
      <c r="B148" s="3">
        <v>42005</v>
      </c>
      <c r="C148" s="3">
        <v>42036</v>
      </c>
      <c r="D148" s="3">
        <v>42064</v>
      </c>
      <c r="E148" s="3">
        <v>42095</v>
      </c>
      <c r="F148" s="3">
        <v>42125</v>
      </c>
      <c r="G148" s="3">
        <v>42156</v>
      </c>
      <c r="H148" s="3">
        <v>42186</v>
      </c>
      <c r="I148" s="3">
        <v>42217</v>
      </c>
      <c r="J148" s="3">
        <v>42248</v>
      </c>
      <c r="K148" s="3">
        <v>42278</v>
      </c>
      <c r="L148" s="3">
        <v>42309</v>
      </c>
      <c r="M148" s="3">
        <v>42339</v>
      </c>
      <c r="N148" s="3">
        <v>42370</v>
      </c>
      <c r="O148" s="3">
        <v>42401</v>
      </c>
      <c r="P148" s="3">
        <v>42430</v>
      </c>
      <c r="Q148" s="3">
        <v>42461</v>
      </c>
      <c r="R148" s="3">
        <v>42491</v>
      </c>
      <c r="S148" s="3">
        <v>42522</v>
      </c>
      <c r="T148" s="3">
        <v>42552</v>
      </c>
      <c r="U148" s="3">
        <v>42583</v>
      </c>
      <c r="V148" s="3">
        <v>42614</v>
      </c>
      <c r="W148" s="3">
        <v>42644</v>
      </c>
      <c r="X148" s="3">
        <v>42675</v>
      </c>
      <c r="Y148" s="3">
        <v>42705</v>
      </c>
      <c r="AM148" t="s">
        <v>55</v>
      </c>
      <c r="AO148" s="108">
        <v>42736</v>
      </c>
      <c r="AP148" s="108">
        <v>42767</v>
      </c>
      <c r="AQ148" s="108">
        <v>42795</v>
      </c>
      <c r="AR148" s="108">
        <v>42826</v>
      </c>
      <c r="AS148" s="108">
        <v>42856</v>
      </c>
      <c r="AT148" s="108">
        <v>42887</v>
      </c>
      <c r="AU148" s="108">
        <v>42917</v>
      </c>
      <c r="AV148" s="108">
        <v>42948</v>
      </c>
      <c r="AW148" s="108">
        <v>42979</v>
      </c>
      <c r="AX148" s="108">
        <v>43009</v>
      </c>
      <c r="AY148" s="108">
        <v>43040</v>
      </c>
      <c r="AZ148" s="108">
        <v>43070</v>
      </c>
    </row>
    <row r="149" spans="1:57" x14ac:dyDescent="0.25">
      <c r="A149" t="s">
        <v>48</v>
      </c>
      <c r="B149" s="8">
        <f>SUM(B32:B34)/SUM(B20:B22)</f>
        <v>0.16119691119691121</v>
      </c>
      <c r="C149" s="8">
        <f t="shared" ref="C149:V149" si="266">SUM(C32:C34)/SUM(C20:C22)</f>
        <v>0.12634408602150538</v>
      </c>
      <c r="D149" s="8">
        <f t="shared" si="266"/>
        <v>0.16731821735731039</v>
      </c>
      <c r="E149" s="8">
        <f t="shared" si="266"/>
        <v>0.19352568613652357</v>
      </c>
      <c r="F149" s="8">
        <f t="shared" si="266"/>
        <v>0.25904897090134849</v>
      </c>
      <c r="G149" s="8">
        <f t="shared" si="266"/>
        <v>0.26035965598123534</v>
      </c>
      <c r="H149" s="8">
        <f t="shared" si="266"/>
        <v>0.25967741935483873</v>
      </c>
      <c r="I149" s="8">
        <f t="shared" si="266"/>
        <v>0.22175732217573221</v>
      </c>
      <c r="J149" s="8">
        <f t="shared" si="266"/>
        <v>0.39014647137150466</v>
      </c>
      <c r="K149" s="8">
        <f t="shared" si="266"/>
        <v>0.2680047225501771</v>
      </c>
      <c r="L149" s="8">
        <f t="shared" si="266"/>
        <v>0.31083380601247873</v>
      </c>
      <c r="M149" s="8">
        <f t="shared" si="266"/>
        <v>0.3400435255712731</v>
      </c>
      <c r="N149" s="8">
        <f t="shared" si="266"/>
        <v>0.13005109150023222</v>
      </c>
      <c r="O149" s="8">
        <f t="shared" si="266"/>
        <v>0.12256388046773495</v>
      </c>
      <c r="P149" s="8">
        <f t="shared" si="266"/>
        <v>0.20982482863670981</v>
      </c>
      <c r="Q149" s="8">
        <f t="shared" si="266"/>
        <v>0.16195924204504827</v>
      </c>
      <c r="R149" s="8">
        <f t="shared" si="266"/>
        <v>0.15733235077376567</v>
      </c>
      <c r="S149" s="8">
        <f t="shared" si="266"/>
        <v>0.20596312279325227</v>
      </c>
      <c r="T149" s="8">
        <f t="shared" si="266"/>
        <v>0.14362272240085744</v>
      </c>
      <c r="U149" s="8">
        <f t="shared" si="266"/>
        <v>0.14271457085828343</v>
      </c>
      <c r="V149" s="8">
        <f t="shared" si="266"/>
        <v>0.14552124732497707</v>
      </c>
      <c r="W149" s="8">
        <f t="shared" ref="W149:X149" si="267">SUM(W32:W34)/SUM(W20:W22)</f>
        <v>0.1111111111111111</v>
      </c>
      <c r="X149" s="8">
        <f t="shared" si="267"/>
        <v>0.10572892408011178</v>
      </c>
      <c r="Y149" s="8">
        <f t="shared" ref="Y149" si="268">SUM(Y32:Y34)/SUM(Y20:Y22)</f>
        <v>0.1760307626575518</v>
      </c>
      <c r="Z149" s="31"/>
      <c r="AM149" t="s">
        <v>48</v>
      </c>
      <c r="AO149" s="8">
        <f t="shared" ref="AO149:AT149" si="269">SUM(AO32:AO34)/SUM(AO20:AO22)</f>
        <v>5.8951965065502182E-2</v>
      </c>
      <c r="AP149" s="8">
        <f t="shared" si="269"/>
        <v>0.14717679728478864</v>
      </c>
      <c r="AQ149" s="8">
        <f t="shared" si="269"/>
        <v>0.19161849710982659</v>
      </c>
      <c r="AR149" s="8">
        <f t="shared" si="269"/>
        <v>0.15238740264138165</v>
      </c>
      <c r="AS149" s="8">
        <f t="shared" si="269"/>
        <v>0.12120128709331426</v>
      </c>
      <c r="AT149" s="8">
        <f t="shared" si="269"/>
        <v>0.11301609517144856</v>
      </c>
    </row>
    <row r="150" spans="1:57" x14ac:dyDescent="0.25">
      <c r="A150" t="s">
        <v>49</v>
      </c>
      <c r="B150" s="8">
        <f>SUM(B29:B31)/SUM(B17:B19)</f>
        <v>0.25</v>
      </c>
      <c r="C150" s="8">
        <f t="shared" ref="C150:V150" si="270">SUM(C29:C31)/SUM(C17:C19)</f>
        <v>0.20806794055201699</v>
      </c>
      <c r="D150" s="8">
        <f t="shared" si="270"/>
        <v>0.26452494873547505</v>
      </c>
      <c r="E150" s="8">
        <f t="shared" si="270"/>
        <v>0.25334957369062117</v>
      </c>
      <c r="F150" s="8">
        <f t="shared" si="270"/>
        <v>0.29182630906768836</v>
      </c>
      <c r="G150" s="8">
        <f t="shared" si="270"/>
        <v>0.3489434608794974</v>
      </c>
      <c r="H150" s="8">
        <f t="shared" si="270"/>
        <v>0.3556046383213694</v>
      </c>
      <c r="I150" s="8">
        <f t="shared" si="270"/>
        <v>0.25872576177285317</v>
      </c>
      <c r="J150" s="8">
        <f t="shared" si="270"/>
        <v>0.37885228480340066</v>
      </c>
      <c r="K150" s="8">
        <f t="shared" si="270"/>
        <v>0.32730175625332625</v>
      </c>
      <c r="L150" s="8">
        <f t="shared" si="270"/>
        <v>0.35258780036968579</v>
      </c>
      <c r="M150" s="8">
        <f t="shared" si="270"/>
        <v>0.40217884702678164</v>
      </c>
      <c r="N150" s="8">
        <f t="shared" si="270"/>
        <v>0.16436903499469777</v>
      </c>
      <c r="O150" s="8">
        <f t="shared" si="270"/>
        <v>0.18026796589524968</v>
      </c>
      <c r="P150" s="8">
        <f t="shared" si="270"/>
        <v>0.31605562579013907</v>
      </c>
      <c r="Q150" s="8">
        <f t="shared" si="270"/>
        <v>0.2985543683218102</v>
      </c>
      <c r="R150" s="8">
        <f t="shared" si="270"/>
        <v>0.29039923954372626</v>
      </c>
      <c r="S150" s="8">
        <f t="shared" si="270"/>
        <v>0.33449257034460955</v>
      </c>
      <c r="T150" s="8">
        <f t="shared" si="270"/>
        <v>0.25080011638056443</v>
      </c>
      <c r="U150" s="8">
        <f t="shared" si="270"/>
        <v>0.24405377456049637</v>
      </c>
      <c r="V150" s="8">
        <f t="shared" si="270"/>
        <v>0.27804653305689936</v>
      </c>
      <c r="W150" s="8">
        <f t="shared" ref="W150:X150" si="271">SUM(W29:W31)/SUM(W17:W19)</f>
        <v>0.22738897930713786</v>
      </c>
      <c r="X150" s="8">
        <f t="shared" si="271"/>
        <v>0.2234840368545104</v>
      </c>
      <c r="Y150" s="8">
        <f t="shared" ref="Y150" si="272">SUM(Y29:Y31)/SUM(Y17:Y19)</f>
        <v>0.32375516630584533</v>
      </c>
      <c r="Z150" s="31"/>
      <c r="AM150" t="s">
        <v>49</v>
      </c>
      <c r="AO150" s="8">
        <f t="shared" ref="AO150:AT150" si="273">SUM(AO29:AO31)/SUM(AO17:AO19)</f>
        <v>0.14035087719298245</v>
      </c>
      <c r="AP150" s="8">
        <f t="shared" si="273"/>
        <v>0.20153774464119292</v>
      </c>
      <c r="AQ150" s="8">
        <f t="shared" si="273"/>
        <v>0.27455678006708195</v>
      </c>
      <c r="AR150" s="8">
        <f t="shared" si="273"/>
        <v>0.26393629124004553</v>
      </c>
      <c r="AS150" s="8">
        <f t="shared" si="273"/>
        <v>0.21892161757363954</v>
      </c>
      <c r="AT150" s="8">
        <f t="shared" si="273"/>
        <v>0.2891252441936184</v>
      </c>
    </row>
    <row r="151" spans="1:57" x14ac:dyDescent="0.25">
      <c r="A151" t="s">
        <v>159</v>
      </c>
      <c r="B151" s="8">
        <f>B28/B16</f>
        <v>0.73076923076923073</v>
      </c>
      <c r="C151" s="8">
        <f t="shared" ref="C151:Y151" si="274">C28/C16</f>
        <v>0.52631578947368418</v>
      </c>
      <c r="D151" s="8">
        <f t="shared" si="274"/>
        <v>0.65079365079365081</v>
      </c>
      <c r="E151" s="8">
        <f t="shared" si="274"/>
        <v>0.75714285714285712</v>
      </c>
      <c r="F151" s="8">
        <f t="shared" si="274"/>
        <v>0.83098591549295775</v>
      </c>
      <c r="G151" s="8">
        <f t="shared" si="274"/>
        <v>0.76056338028169013</v>
      </c>
      <c r="H151" s="8">
        <f t="shared" si="274"/>
        <v>0.68421052631578949</v>
      </c>
      <c r="I151" s="8">
        <f t="shared" si="274"/>
        <v>0.61842105263157898</v>
      </c>
      <c r="J151" s="8">
        <f t="shared" si="274"/>
        <v>0.8441558441558441</v>
      </c>
      <c r="K151" s="8">
        <f t="shared" si="274"/>
        <v>0.79220779220779225</v>
      </c>
      <c r="L151" s="8">
        <f t="shared" si="274"/>
        <v>0.73972602739726023</v>
      </c>
      <c r="M151" s="8">
        <f t="shared" si="274"/>
        <v>0.75</v>
      </c>
      <c r="N151" s="8">
        <f t="shared" si="274"/>
        <v>0.38461538461538464</v>
      </c>
      <c r="O151" s="8">
        <f t="shared" si="274"/>
        <v>0.35344827586206895</v>
      </c>
      <c r="P151" s="8">
        <f t="shared" si="274"/>
        <v>0.55084745762711862</v>
      </c>
      <c r="Q151" s="8">
        <f t="shared" si="274"/>
        <v>0.4358974358974359</v>
      </c>
      <c r="R151" s="8">
        <f t="shared" si="274"/>
        <v>0.44642857142857145</v>
      </c>
      <c r="S151" s="8">
        <f t="shared" si="274"/>
        <v>0.59813084112149528</v>
      </c>
      <c r="T151" s="8">
        <f t="shared" si="274"/>
        <v>0.46464646464646464</v>
      </c>
      <c r="U151" s="8">
        <f t="shared" si="274"/>
        <v>0.48958333333333331</v>
      </c>
      <c r="V151" s="8">
        <f t="shared" si="274"/>
        <v>0.54255319148936165</v>
      </c>
      <c r="W151" s="8">
        <f t="shared" si="274"/>
        <v>0.45161290322580644</v>
      </c>
      <c r="X151" s="8">
        <f t="shared" si="274"/>
        <v>0.46666666666666667</v>
      </c>
      <c r="Y151" s="8">
        <f t="shared" si="274"/>
        <v>0.61445783132530118</v>
      </c>
      <c r="Z151" s="31"/>
      <c r="AM151" t="s">
        <v>4</v>
      </c>
      <c r="AO151" s="8">
        <f t="shared" ref="AO151:AT151" si="275">AO28/AO16</f>
        <v>0.55862068965517242</v>
      </c>
      <c r="AP151" s="8">
        <f t="shared" si="275"/>
        <v>0.69930069930069927</v>
      </c>
      <c r="AQ151" s="8">
        <f t="shared" si="275"/>
        <v>0.74125874125874125</v>
      </c>
      <c r="AR151" s="8">
        <f t="shared" si="275"/>
        <v>0.51870748299319724</v>
      </c>
      <c r="AS151" s="8">
        <f t="shared" si="275"/>
        <v>0.43500866551126516</v>
      </c>
      <c r="AT151" s="8">
        <f t="shared" si="275"/>
        <v>0.42363636363636364</v>
      </c>
    </row>
    <row r="152" spans="1:57" x14ac:dyDescent="0.25">
      <c r="Z152" s="31"/>
      <c r="AM152"/>
      <c r="AO152"/>
      <c r="AP152"/>
      <c r="AQ152"/>
      <c r="AR152"/>
      <c r="AS152"/>
      <c r="AT152"/>
    </row>
    <row r="153" spans="1:57" x14ac:dyDescent="0.25">
      <c r="A153" t="s">
        <v>52</v>
      </c>
      <c r="AM153" t="s">
        <v>52</v>
      </c>
      <c r="AO153"/>
      <c r="AP153"/>
      <c r="AQ153"/>
      <c r="AR153"/>
      <c r="AS153"/>
      <c r="AT153"/>
    </row>
    <row r="154" spans="1:57" x14ac:dyDescent="0.25">
      <c r="A154" t="s">
        <v>48</v>
      </c>
      <c r="B154" s="10">
        <f>SUM(B8:B10)/SUM(B56:B58)</f>
        <v>12.165877094972068</v>
      </c>
      <c r="C154" s="10">
        <f t="shared" ref="C154:V154" si="276">SUM(C8:C10)/SUM(C56:C58)</f>
        <v>16.39680838323353</v>
      </c>
      <c r="D154" s="10">
        <f t="shared" si="276"/>
        <v>16.499994773519163</v>
      </c>
      <c r="E154" s="10">
        <f t="shared" si="276"/>
        <v>20.17077734375</v>
      </c>
      <c r="F154" s="10">
        <f t="shared" si="276"/>
        <v>14.039651826484018</v>
      </c>
      <c r="G154" s="10">
        <f t="shared" si="276"/>
        <v>23.376402010050253</v>
      </c>
      <c r="H154" s="10">
        <f t="shared" si="276"/>
        <v>20.709918823529414</v>
      </c>
      <c r="I154" s="10">
        <f t="shared" si="276"/>
        <v>16.129231754161331</v>
      </c>
      <c r="J154" s="10">
        <f t="shared" si="276"/>
        <v>20.150941830065346</v>
      </c>
      <c r="K154" s="10">
        <f t="shared" si="276"/>
        <v>13.979350135013503</v>
      </c>
      <c r="L154" s="10">
        <f t="shared" si="276"/>
        <v>16.743358775137121</v>
      </c>
      <c r="M154" s="10">
        <f t="shared" si="276"/>
        <v>20.961197802197802</v>
      </c>
      <c r="N154" s="10">
        <f t="shared" si="276"/>
        <v>14.042312236286921</v>
      </c>
      <c r="O154" s="10">
        <f t="shared" si="276"/>
        <v>16.880122562674096</v>
      </c>
      <c r="P154" s="10">
        <f t="shared" si="276"/>
        <v>15.873884965831433</v>
      </c>
      <c r="Q154" s="10">
        <f t="shared" si="276"/>
        <v>17.817696160267111</v>
      </c>
      <c r="R154" s="10">
        <f t="shared" si="276"/>
        <v>17.432315878378379</v>
      </c>
      <c r="S154" s="10">
        <f t="shared" si="276"/>
        <v>15.144354588796185</v>
      </c>
      <c r="T154" s="10">
        <f t="shared" si="276"/>
        <v>16.803745886654482</v>
      </c>
      <c r="U154" s="10">
        <f t="shared" si="276"/>
        <v>18.064996766370253</v>
      </c>
      <c r="V154" s="10">
        <f t="shared" si="276"/>
        <v>17.381971590909089</v>
      </c>
      <c r="W154" s="10">
        <f t="shared" ref="W154:X154" si="277">SUM(W8:W10)/SUM(W56:W58)</f>
        <v>20.515086321381144</v>
      </c>
      <c r="X154" s="10">
        <f t="shared" si="277"/>
        <v>17.304182875264271</v>
      </c>
      <c r="Y154" s="10">
        <f t="shared" ref="Y154" si="278">SUM(Y8:Y10)/SUM(Y56:Y58)</f>
        <v>20.526255203877994</v>
      </c>
      <c r="AM154" t="s">
        <v>48</v>
      </c>
      <c r="AO154" s="10">
        <f t="shared" ref="AO154:AT154" si="279">SUM(AO8:AO10)/SUM(AO56:AO58)</f>
        <v>16.794154222766217</v>
      </c>
      <c r="AP154" s="10">
        <f t="shared" si="279"/>
        <v>16.834050549450549</v>
      </c>
      <c r="AQ154" s="10">
        <f t="shared" si="279"/>
        <v>16.318494722349701</v>
      </c>
      <c r="AR154" s="10">
        <f t="shared" si="279"/>
        <v>16.937900629811054</v>
      </c>
      <c r="AS154" s="10">
        <f t="shared" si="279"/>
        <v>13.143904382470119</v>
      </c>
      <c r="AT154" s="10">
        <f t="shared" si="279"/>
        <v>17.539966072943173</v>
      </c>
    </row>
    <row r="155" spans="1:57" x14ac:dyDescent="0.25">
      <c r="A155" t="s">
        <v>49</v>
      </c>
      <c r="B155" s="10">
        <f>SUM(B5:B7)/SUM(B53:B55)</f>
        <v>13.628383259911894</v>
      </c>
      <c r="C155" s="10">
        <f t="shared" ref="C155:V155" si="280">SUM(C5:C7)/SUM(C53:C55)</f>
        <v>13.680038251366119</v>
      </c>
      <c r="D155" s="10">
        <f t="shared" si="280"/>
        <v>16.225667562724016</v>
      </c>
      <c r="E155" s="10">
        <f t="shared" si="280"/>
        <v>17.508351758793971</v>
      </c>
      <c r="F155" s="10">
        <f t="shared" si="280"/>
        <v>15.174931574608408</v>
      </c>
      <c r="G155" s="10">
        <f t="shared" si="280"/>
        <v>15.806122838401896</v>
      </c>
      <c r="H155" s="10">
        <f t="shared" si="280"/>
        <v>14.060311816192559</v>
      </c>
      <c r="I155" s="10">
        <f t="shared" si="280"/>
        <v>13.685679054054054</v>
      </c>
      <c r="J155" s="10">
        <f t="shared" si="280"/>
        <v>15.215626082991337</v>
      </c>
      <c r="K155" s="10">
        <f t="shared" si="280"/>
        <v>15.661765402843603</v>
      </c>
      <c r="L155" s="10">
        <f t="shared" si="280"/>
        <v>14.29292262773725</v>
      </c>
      <c r="M155" s="10">
        <f t="shared" si="280"/>
        <v>15.714463285625394</v>
      </c>
      <c r="N155" s="10">
        <f t="shared" si="280"/>
        <v>14.079632704402512</v>
      </c>
      <c r="O155" s="10">
        <f t="shared" si="280"/>
        <v>14.266506393861894</v>
      </c>
      <c r="P155" s="10">
        <f t="shared" si="280"/>
        <v>17.359709429824562</v>
      </c>
      <c r="Q155" s="10">
        <f t="shared" si="280"/>
        <v>18.546511659807969</v>
      </c>
      <c r="R155" s="10">
        <f t="shared" si="280"/>
        <v>15.429855135135135</v>
      </c>
      <c r="S155" s="10">
        <f t="shared" si="280"/>
        <v>14.181541597796183</v>
      </c>
      <c r="T155" s="10">
        <f t="shared" si="280"/>
        <v>14.225243044189861</v>
      </c>
      <c r="U155" s="10">
        <f t="shared" si="280"/>
        <v>13.137227007299291</v>
      </c>
      <c r="V155" s="10">
        <f t="shared" si="280"/>
        <v>14.174629568498029</v>
      </c>
      <c r="W155" s="10">
        <f t="shared" ref="W155:X155" si="281">SUM(W5:W7)/SUM(W53:W55)</f>
        <v>15.061704481792731</v>
      </c>
      <c r="X155" s="10">
        <f t="shared" si="281"/>
        <v>16.782758931006317</v>
      </c>
      <c r="Y155" s="10">
        <f t="shared" ref="Y155" si="282">SUM(Y5:Y7)/SUM(Y53:Y55)</f>
        <v>17.031478857507665</v>
      </c>
      <c r="AM155" t="s">
        <v>49</v>
      </c>
      <c r="AO155" s="10">
        <f t="shared" ref="AO155:AT155" si="283">SUM(AO5:AO7)/SUM(AO53:AO55)</f>
        <v>14.170920061887571</v>
      </c>
      <c r="AP155" s="10">
        <f t="shared" si="283"/>
        <v>14.942372168284805</v>
      </c>
      <c r="AQ155" s="10">
        <f t="shared" si="283"/>
        <v>14.446659804426144</v>
      </c>
      <c r="AR155" s="10">
        <f t="shared" si="283"/>
        <v>14.33498945888967</v>
      </c>
      <c r="AS155" s="10">
        <f t="shared" si="283"/>
        <v>14.799328762179719</v>
      </c>
      <c r="AT155" s="10">
        <f t="shared" si="283"/>
        <v>14.262841978287094</v>
      </c>
    </row>
    <row r="156" spans="1:57" x14ac:dyDescent="0.25">
      <c r="A156" t="s">
        <v>159</v>
      </c>
      <c r="B156" s="10">
        <f>B4/B52</f>
        <v>25.032451219512197</v>
      </c>
      <c r="C156" s="10">
        <f t="shared" ref="C156:Y156" si="284">C4/C52</f>
        <v>19.755242424242425</v>
      </c>
      <c r="D156" s="10">
        <f t="shared" si="284"/>
        <v>33.425615384615384</v>
      </c>
      <c r="E156" s="10">
        <f t="shared" si="284"/>
        <v>33.375156804733727</v>
      </c>
      <c r="F156" s="10">
        <f t="shared" si="284"/>
        <v>27.285160337552746</v>
      </c>
      <c r="G156" s="10">
        <f t="shared" si="284"/>
        <v>32.193661016949157</v>
      </c>
      <c r="H156" s="10">
        <f t="shared" si="284"/>
        <v>43.875194767441855</v>
      </c>
      <c r="I156" s="10">
        <f t="shared" si="284"/>
        <v>25.721978609625669</v>
      </c>
      <c r="J156" s="10">
        <f t="shared" si="284"/>
        <v>35.026007751937982</v>
      </c>
      <c r="K156" s="10">
        <f t="shared" si="284"/>
        <v>27.151162393162334</v>
      </c>
      <c r="L156" s="10">
        <f t="shared" si="284"/>
        <v>27.188452247191012</v>
      </c>
      <c r="M156" s="10">
        <f t="shared" si="284"/>
        <v>31.669962393162354</v>
      </c>
      <c r="N156" s="10">
        <f t="shared" si="284"/>
        <v>35.149828124999999</v>
      </c>
      <c r="O156" s="10">
        <f t="shared" si="284"/>
        <v>31.867835820895074</v>
      </c>
      <c r="P156" s="10">
        <f t="shared" si="284"/>
        <v>26.925121951219452</v>
      </c>
      <c r="Q156" s="10">
        <f t="shared" si="284"/>
        <v>37.592350282485882</v>
      </c>
      <c r="R156" s="10">
        <f t="shared" si="284"/>
        <v>31.795125000000002</v>
      </c>
      <c r="S156" s="10">
        <f t="shared" si="284"/>
        <v>27.800063432835824</v>
      </c>
      <c r="T156" s="10">
        <f t="shared" si="284"/>
        <v>31.257836363636365</v>
      </c>
      <c r="U156" s="10">
        <f t="shared" si="284"/>
        <v>25.938352657004828</v>
      </c>
      <c r="V156" s="10">
        <f t="shared" si="284"/>
        <v>25.281529010238909</v>
      </c>
      <c r="W156" s="10">
        <f t="shared" si="284"/>
        <v>27.026854700854699</v>
      </c>
      <c r="X156" s="10">
        <f t="shared" si="284"/>
        <v>28.059678700361012</v>
      </c>
      <c r="Y156" s="10">
        <f t="shared" si="284"/>
        <v>32.110261574074073</v>
      </c>
      <c r="AM156" t="s">
        <v>4</v>
      </c>
      <c r="AO156" s="10">
        <f t="shared" ref="AO156:AT156" si="285">AO4/AO52</f>
        <v>22.4601875</v>
      </c>
      <c r="AP156" s="10">
        <f t="shared" si="285"/>
        <v>32.71586585365857</v>
      </c>
      <c r="AQ156" s="10">
        <f t="shared" si="285"/>
        <v>26.061524547803621</v>
      </c>
      <c r="AR156" s="10">
        <f t="shared" si="285"/>
        <v>20.095620998719589</v>
      </c>
      <c r="AS156" s="10">
        <f t="shared" si="285"/>
        <v>21.665062362435805</v>
      </c>
      <c r="AT156" s="10">
        <f t="shared" si="285"/>
        <v>21.616416978776531</v>
      </c>
    </row>
    <row r="157" spans="1:57" x14ac:dyDescent="0.25">
      <c r="AM157"/>
      <c r="AO157"/>
      <c r="AP157"/>
      <c r="AQ157"/>
      <c r="AR157"/>
      <c r="AS157"/>
      <c r="AT157"/>
    </row>
    <row r="158" spans="1:57" x14ac:dyDescent="0.25">
      <c r="A158" t="s">
        <v>53</v>
      </c>
      <c r="AM158" t="s">
        <v>53</v>
      </c>
      <c r="AO158"/>
      <c r="AP158"/>
      <c r="AQ158"/>
      <c r="AR158"/>
      <c r="AS158"/>
      <c r="AT158"/>
    </row>
    <row r="159" spans="1:57" x14ac:dyDescent="0.25">
      <c r="A159" t="s">
        <v>48</v>
      </c>
      <c r="B159" s="10">
        <f>SUM(B56:B58)/SUM(B32:B34)</f>
        <v>1.0718562874251496</v>
      </c>
      <c r="C159" s="10">
        <f t="shared" ref="C159:V159" si="286">SUM(C56:C58)/SUM(C32:C34)</f>
        <v>1.1843971631205674</v>
      </c>
      <c r="D159" s="10">
        <f t="shared" si="286"/>
        <v>1.3411214953271029</v>
      </c>
      <c r="E159" s="10">
        <f t="shared" si="286"/>
        <v>1.3963636363636365</v>
      </c>
      <c r="F159" s="10">
        <f t="shared" si="286"/>
        <v>1.2</v>
      </c>
      <c r="G159" s="10">
        <f t="shared" si="286"/>
        <v>1.1951951951951951</v>
      </c>
      <c r="H159" s="10">
        <f t="shared" si="286"/>
        <v>1.3198757763975155</v>
      </c>
      <c r="I159" s="10">
        <f t="shared" si="286"/>
        <v>1.2279874213836477</v>
      </c>
      <c r="J159" s="10">
        <f t="shared" si="286"/>
        <v>1.3054607508532423</v>
      </c>
      <c r="K159" s="10">
        <f t="shared" si="286"/>
        <v>1.223568281938326</v>
      </c>
      <c r="L159" s="10">
        <f t="shared" si="286"/>
        <v>1.9963503649635037</v>
      </c>
      <c r="M159" s="10">
        <f t="shared" si="286"/>
        <v>1.82</v>
      </c>
      <c r="N159" s="10">
        <f t="shared" si="286"/>
        <v>1.2696428571428571</v>
      </c>
      <c r="O159" s="10">
        <f t="shared" si="286"/>
        <v>1.2685512367491165</v>
      </c>
      <c r="P159" s="10">
        <f t="shared" si="286"/>
        <v>1.5934664246823957</v>
      </c>
      <c r="Q159" s="10">
        <f t="shared" si="286"/>
        <v>1.3222958057395144</v>
      </c>
      <c r="R159" s="10">
        <f t="shared" si="286"/>
        <v>1.3864168618266979</v>
      </c>
      <c r="S159" s="10">
        <f t="shared" si="286"/>
        <v>1.598095238095238</v>
      </c>
      <c r="T159" s="10">
        <f t="shared" si="286"/>
        <v>1.3606965174129353</v>
      </c>
      <c r="U159" s="10">
        <f t="shared" si="286"/>
        <v>1.4417249417249418</v>
      </c>
      <c r="V159" s="10">
        <f t="shared" si="286"/>
        <v>1.8487394957983194</v>
      </c>
      <c r="W159" s="10">
        <f t="shared" ref="W159:X159" si="287">SUM(W56:W58)/SUM(W32:W34)</f>
        <v>1.688340807174888</v>
      </c>
      <c r="X159" s="10">
        <f t="shared" si="287"/>
        <v>2.0837004405286343</v>
      </c>
      <c r="Y159" s="10">
        <f t="shared" ref="Y159" si="288">SUM(Y56:Y58)/SUM(Y32:Y34)</f>
        <v>2.1280339805825244</v>
      </c>
      <c r="AM159" t="s">
        <v>48</v>
      </c>
      <c r="AO159" s="10">
        <f t="shared" ref="AO159:AT159" si="289">SUM(AO56:AO58)/SUM(AO32:AO34)</f>
        <v>1.2608024691358024</v>
      </c>
      <c r="AP159" s="10">
        <f t="shared" si="289"/>
        <v>1.4308176100628931</v>
      </c>
      <c r="AQ159" s="10">
        <f t="shared" si="289"/>
        <v>1.643288084464555</v>
      </c>
      <c r="AR159" s="10">
        <f t="shared" si="289"/>
        <v>1.5877777777777777</v>
      </c>
      <c r="AS159" s="10">
        <f t="shared" si="289"/>
        <v>3.7020648967551621</v>
      </c>
      <c r="AT159" s="10">
        <f t="shared" si="289"/>
        <v>1.8250773993808049</v>
      </c>
    </row>
    <row r="160" spans="1:57" x14ac:dyDescent="0.25">
      <c r="A160" t="s">
        <v>49</v>
      </c>
      <c r="B160" s="10">
        <f>SUM(B53:B55)/SUM(B29:B31)</f>
        <v>1.2897727272727273</v>
      </c>
      <c r="C160" s="10">
        <f t="shared" ref="C160:V160" si="290">SUM(C53:C55)/SUM(C29:C31)</f>
        <v>1.2448979591836735</v>
      </c>
      <c r="D160" s="10">
        <f t="shared" si="290"/>
        <v>1.441860465116279</v>
      </c>
      <c r="E160" s="10">
        <f t="shared" si="290"/>
        <v>1.4350961538461537</v>
      </c>
      <c r="F160" s="10">
        <f t="shared" si="290"/>
        <v>1.3271334792122538</v>
      </c>
      <c r="G160" s="10">
        <f t="shared" si="290"/>
        <v>1.3723404255319149</v>
      </c>
      <c r="H160" s="10">
        <f t="shared" si="290"/>
        <v>1.4192546583850931</v>
      </c>
      <c r="I160" s="10">
        <f t="shared" si="290"/>
        <v>1.2676659528907923</v>
      </c>
      <c r="J160" s="10">
        <f t="shared" si="290"/>
        <v>1.5378681626928472</v>
      </c>
      <c r="K160" s="10">
        <f t="shared" si="290"/>
        <v>1.3723577235772357</v>
      </c>
      <c r="L160" s="10">
        <f t="shared" si="290"/>
        <v>1.7955439056356488</v>
      </c>
      <c r="M160" s="10">
        <f t="shared" si="290"/>
        <v>1.8137697516930023</v>
      </c>
      <c r="N160" s="10">
        <f t="shared" si="290"/>
        <v>1.282258064516129</v>
      </c>
      <c r="O160" s="10">
        <f t="shared" si="290"/>
        <v>1.3209459459459461</v>
      </c>
      <c r="P160" s="10">
        <f t="shared" si="290"/>
        <v>1.8240000000000001</v>
      </c>
      <c r="Q160" s="10">
        <f t="shared" si="290"/>
        <v>1.5347368421052632</v>
      </c>
      <c r="R160" s="10">
        <f t="shared" si="290"/>
        <v>1.513911620294599</v>
      </c>
      <c r="S160" s="10">
        <f t="shared" si="290"/>
        <v>1.7155009451795842</v>
      </c>
      <c r="T160" s="10">
        <f t="shared" si="290"/>
        <v>1.4176334106728539</v>
      </c>
      <c r="U160" s="10">
        <f t="shared" si="290"/>
        <v>1.451271186440678</v>
      </c>
      <c r="V160" s="10">
        <f t="shared" si="290"/>
        <v>1.7568351284175643</v>
      </c>
      <c r="W160" s="10">
        <f t="shared" ref="W160:X160" si="291">SUM(W53:W55)/SUM(W29:W31)</f>
        <v>1.4601226993865031</v>
      </c>
      <c r="X160" s="10">
        <f t="shared" si="291"/>
        <v>1.7579098753595397</v>
      </c>
      <c r="Y160" s="10">
        <f t="shared" ref="Y160" si="292">SUM(Y53:Y55)/SUM(Y29:Y31)</f>
        <v>1.9048632218844985</v>
      </c>
      <c r="AM160" t="s">
        <v>49</v>
      </c>
      <c r="AO160" s="10">
        <f t="shared" ref="AO160:AT160" si="293">SUM(AO53:AO55)/SUM(AO29:AO31)</f>
        <v>1.5738636363636365</v>
      </c>
      <c r="AP160" s="10">
        <f t="shared" si="293"/>
        <v>1.4289017341040462</v>
      </c>
      <c r="AQ160" s="10">
        <f t="shared" si="293"/>
        <v>1.6954624781849912</v>
      </c>
      <c r="AR160" s="10">
        <f t="shared" si="293"/>
        <v>1.5334051724137931</v>
      </c>
      <c r="AS160" s="10">
        <f t="shared" si="293"/>
        <v>1.5798175598631699</v>
      </c>
      <c r="AT160" s="10">
        <f t="shared" si="293"/>
        <v>1.5559309309309308</v>
      </c>
    </row>
    <row r="161" spans="1:46" x14ac:dyDescent="0.25">
      <c r="A161" t="s">
        <v>159</v>
      </c>
      <c r="B161" s="10">
        <f>B52/B28</f>
        <v>2.1578947368421053</v>
      </c>
      <c r="C161" s="10">
        <f t="shared" ref="C161:Y161" si="294">C52/C28</f>
        <v>2.2000000000000002</v>
      </c>
      <c r="D161" s="10">
        <f t="shared" si="294"/>
        <v>3.8048780487804876</v>
      </c>
      <c r="E161" s="10">
        <f t="shared" si="294"/>
        <v>3.1886792452830188</v>
      </c>
      <c r="F161" s="10">
        <f t="shared" si="294"/>
        <v>2.0084745762711864</v>
      </c>
      <c r="G161" s="10">
        <f t="shared" si="294"/>
        <v>2.7314814814814814</v>
      </c>
      <c r="H161" s="10">
        <f t="shared" si="294"/>
        <v>3.3076923076923075</v>
      </c>
      <c r="I161" s="10">
        <f t="shared" si="294"/>
        <v>1.9893617021276595</v>
      </c>
      <c r="J161" s="10">
        <f t="shared" si="294"/>
        <v>2.976923076923077</v>
      </c>
      <c r="K161" s="10">
        <f t="shared" si="294"/>
        <v>2.877049180327869</v>
      </c>
      <c r="L161" s="10">
        <f t="shared" si="294"/>
        <v>3.2962962962962963</v>
      </c>
      <c r="M161" s="10">
        <f t="shared" si="294"/>
        <v>5.1315789473684212</v>
      </c>
      <c r="N161" s="10">
        <f t="shared" si="294"/>
        <v>1.4222222222222223</v>
      </c>
      <c r="O161" s="10">
        <f t="shared" si="294"/>
        <v>1.6341463414634145</v>
      </c>
      <c r="P161" s="10">
        <f t="shared" si="294"/>
        <v>2.523076923076923</v>
      </c>
      <c r="Q161" s="10">
        <f t="shared" si="294"/>
        <v>3.4705882352941178</v>
      </c>
      <c r="R161" s="10">
        <f t="shared" si="294"/>
        <v>2.2400000000000002</v>
      </c>
      <c r="S161" s="10">
        <f t="shared" si="294"/>
        <v>2.09375</v>
      </c>
      <c r="T161" s="10">
        <f t="shared" si="294"/>
        <v>2.3913043478260869</v>
      </c>
      <c r="U161" s="10">
        <f t="shared" si="294"/>
        <v>2.2021276595744679</v>
      </c>
      <c r="V161" s="10">
        <f t="shared" si="294"/>
        <v>2.8725490196078431</v>
      </c>
      <c r="W161" s="10">
        <f t="shared" si="294"/>
        <v>2.7857142857142856</v>
      </c>
      <c r="X161" s="10">
        <f t="shared" si="294"/>
        <v>3.2976190476190474</v>
      </c>
      <c r="Y161" s="10">
        <f t="shared" si="294"/>
        <v>4.2352941176470589</v>
      </c>
      <c r="AM161" t="s">
        <v>4</v>
      </c>
      <c r="AO161" s="10">
        <f t="shared" ref="AO161:AT161" si="295">AO52/AO28</f>
        <v>2.7654320987654319</v>
      </c>
      <c r="AP161" s="10">
        <f t="shared" si="295"/>
        <v>2.87</v>
      </c>
      <c r="AQ161" s="10">
        <f t="shared" si="295"/>
        <v>3.6509433962264151</v>
      </c>
      <c r="AR161" s="10">
        <f t="shared" si="295"/>
        <v>2.5606557377049182</v>
      </c>
      <c r="AS161" s="10">
        <f t="shared" si="295"/>
        <v>2.7151394422310755</v>
      </c>
      <c r="AT161" s="10">
        <f t="shared" si="295"/>
        <v>3.4377682403433476</v>
      </c>
    </row>
    <row r="162" spans="1:46" x14ac:dyDescent="0.25">
      <c r="AM162"/>
      <c r="AO162"/>
      <c r="AP162"/>
      <c r="AQ162"/>
      <c r="AR162"/>
      <c r="AS162"/>
      <c r="AT162"/>
    </row>
    <row r="163" spans="1:46" x14ac:dyDescent="0.25">
      <c r="A163" t="s">
        <v>54</v>
      </c>
      <c r="AM163" t="s">
        <v>54</v>
      </c>
      <c r="AO163"/>
      <c r="AP163"/>
      <c r="AQ163"/>
      <c r="AR163"/>
      <c r="AS163"/>
      <c r="AT163"/>
    </row>
    <row r="164" spans="1:46" x14ac:dyDescent="0.25">
      <c r="A164" t="s">
        <v>48</v>
      </c>
      <c r="B164" s="10">
        <f>SUM(B8:B10)/SUM(B20:B22)</f>
        <v>2.1020193050193052</v>
      </c>
      <c r="C164" s="10">
        <f t="shared" ref="C164:V164" si="296">SUM(C8:C10)/SUM(C20:C22)</f>
        <v>2.4536442652329749</v>
      </c>
      <c r="D164" s="10">
        <f t="shared" si="296"/>
        <v>3.7025007818608286</v>
      </c>
      <c r="E164" s="10">
        <f t="shared" si="296"/>
        <v>5.4507941590429274</v>
      </c>
      <c r="F164" s="10">
        <f t="shared" si="296"/>
        <v>4.3643488289567074</v>
      </c>
      <c r="G164" s="10">
        <f t="shared" si="296"/>
        <v>7.2742830336200166</v>
      </c>
      <c r="H164" s="10">
        <f t="shared" si="296"/>
        <v>7.0981576612903226</v>
      </c>
      <c r="I164" s="10">
        <f t="shared" si="296"/>
        <v>4.3922350069735012</v>
      </c>
      <c r="J164" s="10">
        <f t="shared" si="296"/>
        <v>10.26329593874833</v>
      </c>
      <c r="K164" s="10">
        <f t="shared" si="296"/>
        <v>4.5841375442739078</v>
      </c>
      <c r="L164" s="10">
        <f t="shared" si="296"/>
        <v>10.38980969937607</v>
      </c>
      <c r="M164" s="10">
        <f t="shared" si="296"/>
        <v>12.972449673558215</v>
      </c>
      <c r="N164" s="10">
        <f t="shared" si="296"/>
        <v>2.3186446818392943</v>
      </c>
      <c r="O164" s="10">
        <f t="shared" si="296"/>
        <v>2.6244971849285403</v>
      </c>
      <c r="P164" s="10">
        <f t="shared" si="296"/>
        <v>5.3074146991622237</v>
      </c>
      <c r="Q164" s="10">
        <f t="shared" si="296"/>
        <v>3.8158026456918126</v>
      </c>
      <c r="R164" s="10">
        <f t="shared" si="296"/>
        <v>3.802480103168755</v>
      </c>
      <c r="S164" s="10">
        <f t="shared" si="296"/>
        <v>4.9847444095723814</v>
      </c>
      <c r="T164" s="10">
        <f t="shared" si="296"/>
        <v>3.2839046087888537</v>
      </c>
      <c r="U164" s="10">
        <f t="shared" si="296"/>
        <v>3.7169662341982703</v>
      </c>
      <c r="V164" s="10">
        <f t="shared" si="296"/>
        <v>4.6762870681748696</v>
      </c>
      <c r="W164" s="10">
        <f t="shared" ref="W164:X164" si="297">SUM(W8:W10)/SUM(W20:W22)</f>
        <v>3.8484952665670158</v>
      </c>
      <c r="X164" s="10">
        <f t="shared" si="297"/>
        <v>3.8122396367023752</v>
      </c>
      <c r="Y164" s="10">
        <f t="shared" ref="Y164" si="298">SUM(Y8:Y10)/SUM(Y20:Y22)</f>
        <v>7.6891237983337026</v>
      </c>
      <c r="AM164" t="s">
        <v>48</v>
      </c>
      <c r="AO164" s="10">
        <f t="shared" ref="AO164:AT164" si="299">SUM(AO8:AO10)/SUM(AO20:AO22)</f>
        <v>1.2482554585152839</v>
      </c>
      <c r="AP164" s="10">
        <f t="shared" si="299"/>
        <v>3.5449674483184199</v>
      </c>
      <c r="AQ164" s="10">
        <f t="shared" si="299"/>
        <v>5.1384393063583813</v>
      </c>
      <c r="AR164" s="10">
        <f t="shared" si="299"/>
        <v>4.0982492380629862</v>
      </c>
      <c r="AS164" s="10">
        <f t="shared" si="299"/>
        <v>5.8976045763317835</v>
      </c>
      <c r="AT164" s="10">
        <f t="shared" si="299"/>
        <v>3.6178481455563336</v>
      </c>
    </row>
    <row r="165" spans="1:46" x14ac:dyDescent="0.25">
      <c r="A165" t="s">
        <v>49</v>
      </c>
      <c r="B165" s="10">
        <f>SUM(B5:B7)/SUM(B17:B19)</f>
        <v>4.3943792613636363</v>
      </c>
      <c r="C165" s="10">
        <f t="shared" ref="C165:V165" si="300">SUM(C5:C7)/SUM(C17:C19)</f>
        <v>3.5434493984430286</v>
      </c>
      <c r="D165" s="10">
        <f t="shared" si="300"/>
        <v>6.1886004784689002</v>
      </c>
      <c r="E165" s="10">
        <f t="shared" si="300"/>
        <v>6.3657040194884296</v>
      </c>
      <c r="F165" s="10">
        <f t="shared" si="300"/>
        <v>5.8771366538952741</v>
      </c>
      <c r="G165" s="10">
        <f t="shared" si="300"/>
        <v>7.569065676756134</v>
      </c>
      <c r="H165" s="10">
        <f t="shared" si="300"/>
        <v>7.0961485367200439</v>
      </c>
      <c r="I165" s="10">
        <f t="shared" si="300"/>
        <v>4.4885994459833798</v>
      </c>
      <c r="J165" s="10">
        <f t="shared" si="300"/>
        <v>8.8650021253985134</v>
      </c>
      <c r="K165" s="10">
        <f t="shared" si="300"/>
        <v>7.0348749334752529</v>
      </c>
      <c r="L165" s="10">
        <f t="shared" si="300"/>
        <v>9.0486617375231209</v>
      </c>
      <c r="M165" s="10">
        <f t="shared" si="300"/>
        <v>11.463069677712214</v>
      </c>
      <c r="N165" s="10">
        <f t="shared" si="300"/>
        <v>2.9674729586426292</v>
      </c>
      <c r="O165" s="10">
        <f t="shared" si="300"/>
        <v>3.3972009744214375</v>
      </c>
      <c r="P165" s="10">
        <f t="shared" si="300"/>
        <v>10.0076201011378</v>
      </c>
      <c r="Q165" s="10">
        <f t="shared" si="300"/>
        <v>8.4980559396605972</v>
      </c>
      <c r="R165" s="10">
        <f t="shared" si="300"/>
        <v>6.7835627376425851</v>
      </c>
      <c r="S165" s="10">
        <f t="shared" si="300"/>
        <v>8.1376851090736864</v>
      </c>
      <c r="T165" s="10">
        <f t="shared" si="300"/>
        <v>5.0576802443991884</v>
      </c>
      <c r="U165" s="10">
        <f t="shared" si="300"/>
        <v>4.6530509307135546</v>
      </c>
      <c r="V165" s="10">
        <f t="shared" si="300"/>
        <v>6.9240502188436004</v>
      </c>
      <c r="W165" s="10">
        <f t="shared" ref="W165:X165" si="301">SUM(W5:W7)/SUM(W17:W19)</f>
        <v>5.000724017670314</v>
      </c>
      <c r="X165" s="10">
        <f t="shared" si="301"/>
        <v>6.593355153203361</v>
      </c>
      <c r="Y165" s="10">
        <f t="shared" ref="Y165" si="302">SUM(Y5:Y7)/SUM(Y17:Y19)</f>
        <v>10.503471560716447</v>
      </c>
      <c r="AM165" t="s">
        <v>49</v>
      </c>
      <c r="AO165" s="10">
        <f t="shared" ref="AO165:AT165" si="303">SUM(AO5:AO7)/SUM(AO17:AO19)</f>
        <v>3.1302590567327409</v>
      </c>
      <c r="AP165" s="10">
        <f t="shared" si="303"/>
        <v>4.3030689655172454</v>
      </c>
      <c r="AQ165" s="10">
        <f t="shared" si="303"/>
        <v>6.7249305222807854</v>
      </c>
      <c r="AR165" s="10">
        <f t="shared" si="303"/>
        <v>5.8016751990898747</v>
      </c>
      <c r="AS165" s="10">
        <f t="shared" si="303"/>
        <v>5.1184398402396409</v>
      </c>
      <c r="AT165" s="10">
        <f t="shared" si="303"/>
        <v>6.4162665509008034</v>
      </c>
    </row>
    <row r="166" spans="1:46" x14ac:dyDescent="0.25">
      <c r="A166" t="s">
        <v>159</v>
      </c>
      <c r="B166" s="10">
        <f>B4/B16</f>
        <v>39.474249999999998</v>
      </c>
      <c r="C166" s="10">
        <f t="shared" ref="C166:Y166" si="304">C4/C16</f>
        <v>22.874491228070177</v>
      </c>
      <c r="D166" s="10">
        <f t="shared" si="304"/>
        <v>82.768190476190469</v>
      </c>
      <c r="E166" s="10">
        <f t="shared" si="304"/>
        <v>80.577164285714289</v>
      </c>
      <c r="F166" s="10">
        <f t="shared" si="304"/>
        <v>45.539316901408455</v>
      </c>
      <c r="G166" s="10">
        <f t="shared" si="304"/>
        <v>66.881197183098593</v>
      </c>
      <c r="H166" s="10">
        <f t="shared" si="304"/>
        <v>99.296493421052631</v>
      </c>
      <c r="I166" s="10">
        <f t="shared" si="304"/>
        <v>31.644802631578948</v>
      </c>
      <c r="J166" s="10">
        <f t="shared" si="304"/>
        <v>88.019902597402591</v>
      </c>
      <c r="K166" s="10">
        <f t="shared" si="304"/>
        <v>61.883493506493373</v>
      </c>
      <c r="L166" s="10">
        <f t="shared" si="304"/>
        <v>66.295130136986302</v>
      </c>
      <c r="M166" s="10">
        <f t="shared" si="304"/>
        <v>121.88768421052617</v>
      </c>
      <c r="N166" s="10">
        <f t="shared" si="304"/>
        <v>19.227256410256409</v>
      </c>
      <c r="O166" s="10">
        <f t="shared" si="304"/>
        <v>18.406422413792846</v>
      </c>
      <c r="P166" s="10">
        <f t="shared" si="304"/>
        <v>37.421355932203305</v>
      </c>
      <c r="Q166" s="10">
        <f t="shared" si="304"/>
        <v>56.870478632478637</v>
      </c>
      <c r="R166" s="10">
        <f t="shared" si="304"/>
        <v>31.795125000000002</v>
      </c>
      <c r="S166" s="10">
        <f t="shared" si="304"/>
        <v>34.815032710280377</v>
      </c>
      <c r="T166" s="10">
        <f t="shared" si="304"/>
        <v>34.730929292929297</v>
      </c>
      <c r="U166" s="10">
        <f t="shared" si="304"/>
        <v>27.964786458333332</v>
      </c>
      <c r="V166" s="10">
        <f t="shared" si="304"/>
        <v>39.401531914893617</v>
      </c>
      <c r="W166" s="10">
        <f t="shared" si="304"/>
        <v>34.00152688172043</v>
      </c>
      <c r="X166" s="10">
        <f t="shared" si="304"/>
        <v>43.180727777777776</v>
      </c>
      <c r="Y166" s="10">
        <f t="shared" si="304"/>
        <v>83.564054216867476</v>
      </c>
      <c r="AM166" t="s">
        <v>4</v>
      </c>
      <c r="AO166" s="10">
        <f t="shared" ref="AO166:AT166" si="305">AO4/AO16</f>
        <v>34.69711724137931</v>
      </c>
      <c r="AP166" s="10">
        <f t="shared" si="305"/>
        <v>65.660513986014067</v>
      </c>
      <c r="AQ166" s="10">
        <f t="shared" si="305"/>
        <v>70.530139860139869</v>
      </c>
      <c r="AR166" s="10">
        <f t="shared" si="305"/>
        <v>26.691632653061227</v>
      </c>
      <c r="AS166" s="10">
        <f t="shared" si="305"/>
        <v>25.588804159445406</v>
      </c>
      <c r="AT166" s="10">
        <f t="shared" si="305"/>
        <v>31.481363636363636</v>
      </c>
    </row>
  </sheetData>
  <mergeCells count="4">
    <mergeCell ref="Z2:AD2"/>
    <mergeCell ref="AE2:AI2"/>
    <mergeCell ref="AJ2:AN2"/>
    <mergeCell ref="BA2:BE2"/>
  </mergeCells>
  <conditionalFormatting sqref="N12:Y12">
    <cfRule type="expression" dxfId="98" priority="73">
      <formula>$A$2=COLUMNS($N12:N12)</formula>
    </cfRule>
  </conditionalFormatting>
  <conditionalFormatting sqref="N24:Y24">
    <cfRule type="expression" dxfId="97" priority="72">
      <formula>$A$2=COLUMNS($N24:N24)</formula>
    </cfRule>
  </conditionalFormatting>
  <conditionalFormatting sqref="N36:Y36">
    <cfRule type="expression" dxfId="96" priority="71">
      <formula>$A$2=COLUMNS($N36:N36)</formula>
    </cfRule>
  </conditionalFormatting>
  <conditionalFormatting sqref="N48:Y48">
    <cfRule type="expression" dxfId="95" priority="70">
      <formula>$A$2=COLUMNS($N48:N48)</formula>
    </cfRule>
  </conditionalFormatting>
  <conditionalFormatting sqref="N60:Y60">
    <cfRule type="expression" dxfId="94" priority="69">
      <formula>$A$2=COLUMNS($N60:N60)</formula>
    </cfRule>
  </conditionalFormatting>
  <conditionalFormatting sqref="N72:Y72">
    <cfRule type="expression" dxfId="93" priority="68">
      <formula>$A$2=COLUMNS($N72:N72)</formula>
    </cfRule>
  </conditionalFormatting>
  <conditionalFormatting sqref="N84:Y84">
    <cfRule type="expression" dxfId="92" priority="67">
      <formula>$A$2=COLUMNS($N84:N84)</formula>
    </cfRule>
  </conditionalFormatting>
  <conditionalFormatting sqref="N90:Y90">
    <cfRule type="expression" dxfId="91" priority="66">
      <formula>$A$2=COLUMNS($N90:N90)</formula>
    </cfRule>
  </conditionalFormatting>
  <conditionalFormatting sqref="N103:Y103">
    <cfRule type="expression" dxfId="90" priority="65">
      <formula>$A$2=COLUMNS($N103:N103)</formula>
    </cfRule>
  </conditionalFormatting>
  <conditionalFormatting sqref="N114:Y114">
    <cfRule type="expression" dxfId="89" priority="64">
      <formula>$A$2=COLUMNS($N114:N114)</formula>
    </cfRule>
  </conditionalFormatting>
  <conditionalFormatting sqref="N124:Y124">
    <cfRule type="expression" dxfId="88" priority="63">
      <formula>$A$2=COLUMNS($N124:N124)</formula>
    </cfRule>
  </conditionalFormatting>
  <conditionalFormatting sqref="AJ4:AN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5:Y135">
    <cfRule type="expression" dxfId="87" priority="61">
      <formula>$A$2=COLUMNS($N135:N135)</formula>
    </cfRule>
  </conditionalFormatting>
  <conditionalFormatting sqref="AJ13:AM1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8:AN3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52:AN6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5">
    <cfRule type="expression" dxfId="86" priority="57">
      <formula>$A$2=COLUMNS($N135:Z135)</formula>
    </cfRule>
  </conditionalFormatting>
  <conditionalFormatting sqref="AO103:AZ103">
    <cfRule type="expression" dxfId="85" priority="56">
      <formula>$A$2=COLUMNS($N103:AO103)</formula>
    </cfRule>
  </conditionalFormatting>
  <conditionalFormatting sqref="AO60:AZ60">
    <cfRule type="expression" dxfId="84" priority="55">
      <formula>$A$2=COLUMNS($N60:AO60)</formula>
    </cfRule>
  </conditionalFormatting>
  <conditionalFormatting sqref="AO135">
    <cfRule type="expression" dxfId="83" priority="47">
      <formula>$A$2=COLUMNS($N135:AO135)</formula>
    </cfRule>
  </conditionalFormatting>
  <conditionalFormatting sqref="AO125:BE125">
    <cfRule type="expression" dxfId="82" priority="54">
      <formula>$A$2=COLUMNS($N125:AO125)</formula>
    </cfRule>
  </conditionalFormatting>
  <conditionalFormatting sqref="AO114:AR114 AU114:BE114">
    <cfRule type="expression" dxfId="81" priority="53">
      <formula>$A$2=COLUMNS($N114:AO114)</formula>
    </cfRule>
  </conditionalFormatting>
  <conditionalFormatting sqref="AO36:AQ36">
    <cfRule type="expression" dxfId="80" priority="52">
      <formula>$A$2=COLUMNS($N36:AO36)</formula>
    </cfRule>
  </conditionalFormatting>
  <conditionalFormatting sqref="AO48">
    <cfRule type="expression" dxfId="79" priority="51">
      <formula>$A$2=COLUMNS($N48:AO48)</formula>
    </cfRule>
  </conditionalFormatting>
  <conditionalFormatting sqref="AO24:AQ24">
    <cfRule type="expression" dxfId="78" priority="50">
      <formula>$A$2=COLUMNS($N24:AO24)</formula>
    </cfRule>
  </conditionalFormatting>
  <conditionalFormatting sqref="AO84">
    <cfRule type="expression" dxfId="77" priority="49">
      <formula>$A$2=COLUMNS($N84:AO84)</formula>
    </cfRule>
  </conditionalFormatting>
  <conditionalFormatting sqref="AO90">
    <cfRule type="expression" dxfId="76" priority="48">
      <formula>$A$2=COLUMNS($N90:AO90)</formula>
    </cfRule>
  </conditionalFormatting>
  <conditionalFormatting sqref="BA84:BE84">
    <cfRule type="expression" dxfId="75" priority="46">
      <formula>$A$2=COLUMNS($N84:BA84)</formula>
    </cfRule>
  </conditionalFormatting>
  <conditionalFormatting sqref="BR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">
    <cfRule type="expression" dxfId="74" priority="43">
      <formula>$A$2=COLUMNS($N12:AO12)</formula>
    </cfRule>
  </conditionalFormatting>
  <conditionalFormatting sqref="AP12">
    <cfRule type="expression" dxfId="73" priority="42">
      <formula>$A$2=COLUMNS($N12:AP12)</formula>
    </cfRule>
  </conditionalFormatting>
  <conditionalFormatting sqref="AP24">
    <cfRule type="expression" dxfId="72" priority="41">
      <formula>$A$2=COLUMNS($N24:AP24)</formula>
    </cfRule>
  </conditionalFormatting>
  <conditionalFormatting sqref="AP48">
    <cfRule type="expression" dxfId="71" priority="40">
      <formula>$A$2=COLUMNS($N48:AP48)</formula>
    </cfRule>
  </conditionalFormatting>
  <conditionalFormatting sqref="AP36">
    <cfRule type="expression" dxfId="70" priority="39">
      <formula>$A$2=COLUMNS($N36:AP36)</formula>
    </cfRule>
  </conditionalFormatting>
  <conditionalFormatting sqref="AP84">
    <cfRule type="expression" dxfId="69" priority="38">
      <formula>$A$2=COLUMNS($N84:AP84)</formula>
    </cfRule>
  </conditionalFormatting>
  <conditionalFormatting sqref="AP90">
    <cfRule type="expression" dxfId="68" priority="37">
      <formula>$A$2=COLUMNS($N90:AP90)</formula>
    </cfRule>
  </conditionalFormatting>
  <conditionalFormatting sqref="AP114">
    <cfRule type="expression" dxfId="67" priority="36">
      <formula>$A$2=COLUMNS($N114:AP114)</formula>
    </cfRule>
  </conditionalFormatting>
  <conditionalFormatting sqref="AP135">
    <cfRule type="expression" dxfId="66" priority="35">
      <formula>$A$2=COLUMNS($N135:AP135)</formula>
    </cfRule>
  </conditionalFormatting>
  <conditionalFormatting sqref="AQ12">
    <cfRule type="expression" dxfId="65" priority="34">
      <formula>$A$2=COLUMNS($N12:AQ12)</formula>
    </cfRule>
  </conditionalFormatting>
  <conditionalFormatting sqref="AQ24">
    <cfRule type="expression" dxfId="64" priority="33">
      <formula>$A$2=COLUMNS($N24:AQ24)</formula>
    </cfRule>
  </conditionalFormatting>
  <conditionalFormatting sqref="AQ36">
    <cfRule type="expression" dxfId="63" priority="32">
      <formula>$A$2=COLUMNS($N36:AQ36)</formula>
    </cfRule>
  </conditionalFormatting>
  <conditionalFormatting sqref="AQ90">
    <cfRule type="expression" dxfId="62" priority="31">
      <formula>$A$2=COLUMNS($N90:AQ90)</formula>
    </cfRule>
  </conditionalFormatting>
  <conditionalFormatting sqref="AQ114">
    <cfRule type="expression" dxfId="61" priority="30">
      <formula>$A$2=COLUMNS($N114:AQ114)</formula>
    </cfRule>
  </conditionalFormatting>
  <conditionalFormatting sqref="AQ84">
    <cfRule type="expression" dxfId="60" priority="29">
      <formula>$A$2=COLUMNS($N84:AQ84)</formula>
    </cfRule>
  </conditionalFormatting>
  <conditionalFormatting sqref="AQ135">
    <cfRule type="expression" dxfId="59" priority="28">
      <formula>$A$2=COLUMNS($N135:AQ135)</formula>
    </cfRule>
  </conditionalFormatting>
  <conditionalFormatting sqref="BE135">
    <cfRule type="expression" dxfId="58" priority="27">
      <formula>$A$2=COLUMNS($N135:BE135)</formula>
    </cfRule>
  </conditionalFormatting>
  <conditionalFormatting sqref="AR12">
    <cfRule type="expression" dxfId="57" priority="26">
      <formula>$A$2=COLUMNS($N12:AR12)</formula>
    </cfRule>
  </conditionalFormatting>
  <conditionalFormatting sqref="AR24">
    <cfRule type="expression" dxfId="56" priority="25">
      <formula>$A$2=COLUMNS($N24:AR24)</formula>
    </cfRule>
  </conditionalFormatting>
  <conditionalFormatting sqref="AR24">
    <cfRule type="expression" dxfId="55" priority="24">
      <formula>$A$2=COLUMNS($N24:AR24)</formula>
    </cfRule>
  </conditionalFormatting>
  <conditionalFormatting sqref="AR36">
    <cfRule type="expression" dxfId="54" priority="23">
      <formula>$A$2=COLUMNS($N36:AR36)</formula>
    </cfRule>
  </conditionalFormatting>
  <conditionalFormatting sqref="AR36">
    <cfRule type="expression" dxfId="53" priority="22">
      <formula>$A$2=COLUMNS($N36:AR36)</formula>
    </cfRule>
  </conditionalFormatting>
  <conditionalFormatting sqref="AR84">
    <cfRule type="expression" dxfId="52" priority="21">
      <formula>$A$2=COLUMNS($N84:AR84)</formula>
    </cfRule>
  </conditionalFormatting>
  <conditionalFormatting sqref="AR90">
    <cfRule type="expression" dxfId="51" priority="20">
      <formula>$A$2=COLUMNS($N90:AR90)</formula>
    </cfRule>
  </conditionalFormatting>
  <conditionalFormatting sqref="AR135">
    <cfRule type="expression" dxfId="50" priority="19">
      <formula>$A$2=COLUMNS($N135:AR135)</formula>
    </cfRule>
  </conditionalFormatting>
  <conditionalFormatting sqref="AS12">
    <cfRule type="expression" dxfId="49" priority="18">
      <formula>$A$2=COLUMNS($N12:AS12)</formula>
    </cfRule>
  </conditionalFormatting>
  <conditionalFormatting sqref="AS24">
    <cfRule type="expression" dxfId="48" priority="17">
      <formula>$A$2=COLUMNS($N24:AS24)</formula>
    </cfRule>
  </conditionalFormatting>
  <conditionalFormatting sqref="AS24">
    <cfRule type="expression" dxfId="47" priority="16">
      <formula>$A$2=COLUMNS($N24:AS24)</formula>
    </cfRule>
  </conditionalFormatting>
  <conditionalFormatting sqref="AS36">
    <cfRule type="expression" dxfId="46" priority="15">
      <formula>$A$2=COLUMNS($N36:AS36)</formula>
    </cfRule>
  </conditionalFormatting>
  <conditionalFormatting sqref="AS36">
    <cfRule type="expression" dxfId="45" priority="14">
      <formula>$A$2=COLUMNS($N36:AS36)</formula>
    </cfRule>
  </conditionalFormatting>
  <conditionalFormatting sqref="AS84">
    <cfRule type="expression" dxfId="44" priority="13">
      <formula>$A$2=COLUMNS($N84:AS84)</formula>
    </cfRule>
  </conditionalFormatting>
  <conditionalFormatting sqref="AS90">
    <cfRule type="expression" dxfId="43" priority="12">
      <formula>$A$2=COLUMNS($N90:AS90)</formula>
    </cfRule>
  </conditionalFormatting>
  <conditionalFormatting sqref="AS114">
    <cfRule type="expression" dxfId="42" priority="11">
      <formula>$A$2=COLUMNS($N114:AS114)</formula>
    </cfRule>
  </conditionalFormatting>
  <conditionalFormatting sqref="AS135">
    <cfRule type="expression" dxfId="41" priority="10">
      <formula>$A$2=COLUMNS($N135:AS135)</formula>
    </cfRule>
  </conditionalFormatting>
  <conditionalFormatting sqref="AT24">
    <cfRule type="expression" dxfId="40" priority="9">
      <formula>$A$2=COLUMNS($N24:AT24)</formula>
    </cfRule>
  </conditionalFormatting>
  <conditionalFormatting sqref="AT24">
    <cfRule type="expression" dxfId="39" priority="8">
      <formula>$A$2=COLUMNS($N24:AT24)</formula>
    </cfRule>
  </conditionalFormatting>
  <conditionalFormatting sqref="AT36">
    <cfRule type="expression" dxfId="38" priority="7">
      <formula>$A$2=COLUMNS($N36:AT36)</formula>
    </cfRule>
  </conditionalFormatting>
  <conditionalFormatting sqref="AT36">
    <cfRule type="expression" dxfId="37" priority="6">
      <formula>$A$2=COLUMNS($N36:AT36)</formula>
    </cfRule>
  </conditionalFormatting>
  <conditionalFormatting sqref="AT12">
    <cfRule type="expression" dxfId="36" priority="5">
      <formula>$A$2=COLUMNS($N12:AT12)</formula>
    </cfRule>
  </conditionalFormatting>
  <conditionalFormatting sqref="AT84">
    <cfRule type="expression" dxfId="35" priority="4">
      <formula>$A$2=COLUMNS($N84:AT84)</formula>
    </cfRule>
  </conditionalFormatting>
  <conditionalFormatting sqref="AT90">
    <cfRule type="expression" dxfId="34" priority="3">
      <formula>$A$2=COLUMNS($N90:AT90)</formula>
    </cfRule>
  </conditionalFormatting>
  <conditionalFormatting sqref="AT114">
    <cfRule type="expression" dxfId="33" priority="2">
      <formula>$A$2=COLUMNS($N114:AT114)</formula>
    </cfRule>
  </conditionalFormatting>
  <conditionalFormatting sqref="AT135">
    <cfRule type="expression" dxfId="32" priority="1">
      <formula>$A$2=COLUMNS($N135:AT135)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W138"/>
  <sheetViews>
    <sheetView showGridLines="0" zoomScaleNormal="100" workbookViewId="0">
      <pane xSplit="1" ySplit="3" topLeftCell="AO4" activePane="bottomRight" state="frozen"/>
      <selection pane="topRight" activeCell="B1" sqref="B1"/>
      <selection pane="bottomLeft" activeCell="A4" sqref="A4"/>
      <selection pane="bottomRight" activeCell="AO4" sqref="AO4"/>
    </sheetView>
  </sheetViews>
  <sheetFormatPr defaultRowHeight="15" outlineLevelRow="1" outlineLevelCol="1" x14ac:dyDescent="0.25"/>
  <cols>
    <col min="1" max="1" width="30.28515625" customWidth="1"/>
    <col min="2" max="7" width="9.140625" hidden="1" customWidth="1" outlineLevel="1"/>
    <col min="8" max="8" width="9.140625" hidden="1" customWidth="1" outlineLevel="1" collapsed="1"/>
    <col min="9" max="25" width="9.140625" hidden="1" customWidth="1" outlineLevel="1"/>
    <col min="26" max="30" width="0" style="20" hidden="1" customWidth="1" outlineLevel="1"/>
    <col min="31" max="40" width="9.140625" style="20" hidden="1" customWidth="1" outlineLevel="1"/>
    <col min="41" max="41" width="9.140625" style="20" customWidth="1" collapsed="1"/>
    <col min="42" max="43" width="9.140625" style="20"/>
    <col min="44" max="46" width="9.140625" style="20" customWidth="1"/>
    <col min="47" max="51" width="9.140625" style="20" hidden="1" customWidth="1" outlineLevel="1"/>
    <col min="52" max="52" width="9.140625" style="20" collapsed="1"/>
    <col min="53" max="57" width="9.140625" style="20"/>
    <col min="58" max="60" width="0" style="20" hidden="1" customWidth="1" outlineLevel="1"/>
    <col min="61" max="68" width="9.140625" style="20" hidden="1" customWidth="1" outlineLevel="1"/>
    <col min="69" max="74" width="0" style="20" hidden="1" customWidth="1" outlineLevel="1"/>
    <col min="75" max="75" width="9.140625" style="20" collapsed="1"/>
    <col min="76" max="16384" width="9.140625" style="20"/>
  </cols>
  <sheetData>
    <row r="1" spans="1:74" x14ac:dyDescent="0.25">
      <c r="L1" s="6"/>
      <c r="M1" s="6"/>
      <c r="N1" s="35"/>
    </row>
    <row r="2" spans="1:74" x14ac:dyDescent="0.25">
      <c r="A2" s="24">
        <f>'Full Agency'!A2</f>
        <v>6</v>
      </c>
      <c r="B2" s="161">
        <f>'Full Agency'!B2</f>
        <v>3</v>
      </c>
      <c r="AJ2" s="190" t="s">
        <v>131</v>
      </c>
      <c r="AK2" s="190"/>
      <c r="AL2" s="190"/>
      <c r="AM2" s="190"/>
      <c r="AN2" s="190"/>
      <c r="AO2" s="131" t="s">
        <v>135</v>
      </c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91" t="s">
        <v>134</v>
      </c>
      <c r="BB2" s="193"/>
      <c r="BC2" s="193"/>
      <c r="BD2" s="193"/>
      <c r="BE2" s="193"/>
      <c r="BF2" s="127" t="s">
        <v>132</v>
      </c>
      <c r="BG2" s="128"/>
      <c r="BH2" s="128"/>
      <c r="BI2" s="133"/>
      <c r="BJ2" s="133"/>
      <c r="BK2" s="133"/>
      <c r="BL2" s="133"/>
      <c r="BM2" s="133"/>
      <c r="BN2" s="133"/>
      <c r="BO2" s="133"/>
      <c r="BP2" s="133"/>
      <c r="BQ2" s="133"/>
      <c r="BR2" s="129" t="s">
        <v>133</v>
      </c>
      <c r="BS2" s="130"/>
      <c r="BT2" s="130"/>
      <c r="BU2" s="130"/>
      <c r="BV2" s="120" t="s">
        <v>130</v>
      </c>
    </row>
    <row r="3" spans="1:74" s="19" customFormat="1" x14ac:dyDescent="0.25">
      <c r="A3" s="2" t="s">
        <v>0</v>
      </c>
      <c r="B3" s="3">
        <v>42005</v>
      </c>
      <c r="C3" s="3">
        <v>42036</v>
      </c>
      <c r="D3" s="3">
        <v>42064</v>
      </c>
      <c r="E3" s="3">
        <v>42095</v>
      </c>
      <c r="F3" s="3">
        <v>42125</v>
      </c>
      <c r="G3" s="3">
        <v>42156</v>
      </c>
      <c r="H3" s="3">
        <v>42186</v>
      </c>
      <c r="I3" s="3">
        <v>42217</v>
      </c>
      <c r="J3" s="3">
        <v>42248</v>
      </c>
      <c r="K3" s="3">
        <v>42278</v>
      </c>
      <c r="L3" s="3">
        <v>42309</v>
      </c>
      <c r="M3" s="3">
        <v>42339</v>
      </c>
      <c r="N3" s="3">
        <v>42370</v>
      </c>
      <c r="O3" s="3">
        <v>42401</v>
      </c>
      <c r="P3" s="3">
        <v>42430</v>
      </c>
      <c r="Q3" s="3">
        <v>42461</v>
      </c>
      <c r="R3" s="3">
        <v>42491</v>
      </c>
      <c r="S3" s="3">
        <v>42522</v>
      </c>
      <c r="T3" s="3">
        <v>42552</v>
      </c>
      <c r="U3" s="3">
        <v>42583</v>
      </c>
      <c r="V3" s="3">
        <v>42614</v>
      </c>
      <c r="W3" s="3">
        <v>42644</v>
      </c>
      <c r="X3" s="3">
        <v>42675</v>
      </c>
      <c r="Y3" s="3">
        <v>42705</v>
      </c>
      <c r="Z3" s="29" t="str">
        <f>"YTD " &amp; A2 &amp;"/16"</f>
        <v>YTD 6/16</v>
      </c>
      <c r="AA3" s="29" t="s">
        <v>19</v>
      </c>
      <c r="AB3" s="29" t="s">
        <v>20</v>
      </c>
      <c r="AC3" s="29" t="s">
        <v>21</v>
      </c>
      <c r="AD3" s="29" t="s">
        <v>22</v>
      </c>
      <c r="AE3" s="26" t="str">
        <f>"YTD " &amp; A2 &amp;"/15"</f>
        <v>YTD 6/15</v>
      </c>
      <c r="AF3" s="26" t="s">
        <v>23</v>
      </c>
      <c r="AG3" s="26" t="s">
        <v>24</v>
      </c>
      <c r="AH3" s="26" t="s">
        <v>25</v>
      </c>
      <c r="AI3" s="26" t="s">
        <v>26</v>
      </c>
      <c r="AJ3" s="30" t="s">
        <v>27</v>
      </c>
      <c r="AK3" s="30" t="s">
        <v>29</v>
      </c>
      <c r="AL3" s="30" t="s">
        <v>30</v>
      </c>
      <c r="AM3" s="30" t="s">
        <v>31</v>
      </c>
      <c r="AN3" s="30" t="s">
        <v>32</v>
      </c>
      <c r="AO3" s="108">
        <v>42736</v>
      </c>
      <c r="AP3" s="108">
        <v>42767</v>
      </c>
      <c r="AQ3" s="108">
        <v>42795</v>
      </c>
      <c r="AR3" s="108">
        <v>42826</v>
      </c>
      <c r="AS3" s="108">
        <v>42856</v>
      </c>
      <c r="AT3" s="108">
        <v>42887</v>
      </c>
      <c r="AU3" s="108">
        <v>42917</v>
      </c>
      <c r="AV3" s="108">
        <v>42948</v>
      </c>
      <c r="AW3" s="108">
        <v>42979</v>
      </c>
      <c r="AX3" s="108">
        <v>43009</v>
      </c>
      <c r="AY3" s="108">
        <v>43040</v>
      </c>
      <c r="AZ3" s="108">
        <v>43070</v>
      </c>
      <c r="BA3" s="29" t="s">
        <v>123</v>
      </c>
      <c r="BB3" s="29" t="s">
        <v>124</v>
      </c>
      <c r="BC3" s="29" t="s">
        <v>125</v>
      </c>
      <c r="BD3" s="29" t="s">
        <v>126</v>
      </c>
      <c r="BE3" s="29" t="str">
        <f>"YTD " &amp; A2 &amp;"/17"</f>
        <v>YTD 6/17</v>
      </c>
      <c r="BF3" s="121">
        <v>42736</v>
      </c>
      <c r="BG3" s="108">
        <v>42767</v>
      </c>
      <c r="BH3" s="108">
        <v>42795</v>
      </c>
      <c r="BI3" s="108">
        <v>42826</v>
      </c>
      <c r="BJ3" s="108">
        <v>42856</v>
      </c>
      <c r="BK3" s="108">
        <v>42887</v>
      </c>
      <c r="BL3" s="108">
        <v>42917</v>
      </c>
      <c r="BM3" s="108">
        <v>42948</v>
      </c>
      <c r="BN3" s="108">
        <v>42979</v>
      </c>
      <c r="BO3" s="108">
        <v>43009</v>
      </c>
      <c r="BP3" s="108">
        <v>43040</v>
      </c>
      <c r="BQ3" s="108">
        <v>43070</v>
      </c>
      <c r="BR3" s="29" t="s">
        <v>127</v>
      </c>
      <c r="BS3" s="29" t="s">
        <v>128</v>
      </c>
      <c r="BT3" s="29" t="s">
        <v>96</v>
      </c>
      <c r="BU3" s="29" t="s">
        <v>129</v>
      </c>
      <c r="BV3" s="112"/>
    </row>
    <row r="4" spans="1:74" x14ac:dyDescent="0.25">
      <c r="A4" t="s">
        <v>159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T4" s="6"/>
      <c r="U4" s="6"/>
      <c r="W4" s="6"/>
      <c r="X4" s="6"/>
      <c r="Y4" s="6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31"/>
      <c r="AK4" s="31"/>
      <c r="AL4" s="31"/>
      <c r="AM4" s="31"/>
      <c r="AN4" s="31"/>
      <c r="AO4" s="166">
        <f>[17]APE!J27</f>
        <v>1097.587</v>
      </c>
      <c r="AP4" s="166">
        <f>[18]APE!J27</f>
        <v>2116.5275000000001</v>
      </c>
      <c r="AQ4" s="166">
        <f>[19]APE!J27</f>
        <v>2115.21</v>
      </c>
      <c r="AR4" s="165">
        <f>[20]APE!T28</f>
        <v>4994.8500000000004</v>
      </c>
      <c r="AS4" s="165">
        <f>[21]APE!T28</f>
        <v>3824.19</v>
      </c>
      <c r="AT4" s="165">
        <f>[22]APE!T28</f>
        <v>3126.56</v>
      </c>
      <c r="AU4" s="18"/>
      <c r="AV4" s="18"/>
      <c r="AW4" s="18"/>
      <c r="AX4" s="18"/>
      <c r="AY4" s="18"/>
      <c r="AZ4" s="18"/>
      <c r="BA4" s="110">
        <f>SUM(AO4:INDEX(AO4:AQ4,IF($A$2&lt;3,$A$2,3)))</f>
        <v>5329.3245000000006</v>
      </c>
      <c r="BB4" s="110">
        <f>SUM(AR4:INDEX(AR4:AT4,IF(AND($A$2&gt;3,$A$2&lt;7),$A$2-3,0)))</f>
        <v>11945.6</v>
      </c>
      <c r="BC4" s="110">
        <f>SUM(AU4:INDEX(AU4:AW4,IF(AND($A$2&gt;6,$A$2&lt;10),$A$2-6,0)))</f>
        <v>0</v>
      </c>
      <c r="BD4" s="110">
        <f>SUM(AX4:INDEX(AX4:AZ4,IF($A$2&gt;9,$A$2-9,0)))</f>
        <v>0</v>
      </c>
      <c r="BE4" s="110">
        <f>SUM($AO4:INDEX(AO4:AZ4,$A$2))</f>
        <v>17274.924500000001</v>
      </c>
      <c r="BF4" s="125" t="e">
        <f>AO4/N4</f>
        <v>#DIV/0!</v>
      </c>
      <c r="BG4" s="111" t="e">
        <f t="shared" ref="BG4:BQ14" si="0">AP4/O4</f>
        <v>#DIV/0!</v>
      </c>
      <c r="BH4" s="111" t="e">
        <f t="shared" si="0"/>
        <v>#DIV/0!</v>
      </c>
      <c r="BI4" s="111" t="e">
        <f t="shared" si="0"/>
        <v>#DIV/0!</v>
      </c>
      <c r="BJ4" s="111" t="e">
        <f t="shared" si="0"/>
        <v>#DIV/0!</v>
      </c>
      <c r="BK4" s="111" t="e">
        <f t="shared" si="0"/>
        <v>#DIV/0!</v>
      </c>
      <c r="BL4" s="111" t="e">
        <f t="shared" si="0"/>
        <v>#DIV/0!</v>
      </c>
      <c r="BM4" s="111" t="e">
        <f t="shared" si="0"/>
        <v>#DIV/0!</v>
      </c>
      <c r="BN4" s="111" t="e">
        <f t="shared" si="0"/>
        <v>#DIV/0!</v>
      </c>
      <c r="BO4" s="111" t="e">
        <f t="shared" si="0"/>
        <v>#DIV/0!</v>
      </c>
      <c r="BP4" s="111" t="e">
        <f t="shared" si="0"/>
        <v>#DIV/0!</v>
      </c>
      <c r="BQ4" s="111" t="e">
        <f t="shared" si="0"/>
        <v>#DIV/0!</v>
      </c>
      <c r="BR4" s="111" t="e">
        <f>BA4/SUM(N4:INDEX(N4:P4,IF($A$2&lt;3,$A$2,3)))</f>
        <v>#DIV/0!</v>
      </c>
      <c r="BS4" s="111" t="e">
        <f>BB4/SUM(Q4:INDEX(Q4:S4,IF($A$2&lt;7,$A$2-3,3)))</f>
        <v>#DIV/0!</v>
      </c>
      <c r="BT4" s="111" t="e">
        <f t="shared" ref="BT4:BU13" si="1">BC4/AC4</f>
        <v>#DIV/0!</v>
      </c>
      <c r="BU4" s="111" t="e">
        <f t="shared" si="1"/>
        <v>#DIV/0!</v>
      </c>
      <c r="BV4" s="111" t="e">
        <f>BE4/Z4</f>
        <v>#DIV/0!</v>
      </c>
    </row>
    <row r="5" spans="1:74" x14ac:dyDescent="0.25">
      <c r="A5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T5" s="6"/>
      <c r="U5" s="6"/>
      <c r="W5" s="6"/>
      <c r="X5" s="6"/>
      <c r="Y5" s="6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31"/>
      <c r="AK5" s="31"/>
      <c r="AL5" s="31"/>
      <c r="AM5" s="31"/>
      <c r="AN5" s="31"/>
      <c r="AO5" s="166">
        <f>[17]APE!J28</f>
        <v>2756.6320000000001</v>
      </c>
      <c r="AP5" s="166">
        <f>[18]APE!J28</f>
        <v>3733.1240000000098</v>
      </c>
      <c r="AQ5" s="166">
        <f>[19]APE!J28</f>
        <v>10037.33</v>
      </c>
      <c r="AR5" s="165">
        <f>[20]APE!T29</f>
        <v>6735.61</v>
      </c>
      <c r="AS5" s="165">
        <f>[21]APE!T29</f>
        <v>6413.6</v>
      </c>
      <c r="AT5" s="165">
        <f>[22]APE!T29</f>
        <v>14161.59</v>
      </c>
      <c r="AU5" s="18"/>
      <c r="AV5" s="18"/>
      <c r="AW5" s="18"/>
      <c r="AX5" s="18"/>
      <c r="AY5" s="18"/>
      <c r="AZ5" s="18"/>
      <c r="BA5" s="110">
        <f>SUM(AO5:INDEX(AO5:AQ5,IF($A$2&lt;3,$A$2,3)))</f>
        <v>16527.08600000001</v>
      </c>
      <c r="BB5" s="110">
        <f>SUM(AR5:INDEX(AR5:AT5,IF(AND($A$2&gt;3,$A$2&lt;7),$A$2-3,0)))</f>
        <v>27310.799999999999</v>
      </c>
      <c r="BC5" s="110">
        <f>SUM(AU5:INDEX(AU5:AW5,IF(AND($A$2&gt;6,$A$2&lt;10),$A$2-6,0)))</f>
        <v>0</v>
      </c>
      <c r="BD5" s="110">
        <f>SUM(AX5:INDEX(AX5:AZ5,IF($A$2&gt;9,$A$2-9,0)))</f>
        <v>0</v>
      </c>
      <c r="BE5" s="110">
        <f>SUM($AO5:INDEX(AO5:AZ5,$A$2))</f>
        <v>43837.886000000013</v>
      </c>
      <c r="BF5" s="125" t="e">
        <f t="shared" ref="BF5:BG14" si="2">AO5/N5</f>
        <v>#DIV/0!</v>
      </c>
      <c r="BG5" s="111" t="e">
        <f t="shared" si="0"/>
        <v>#DIV/0!</v>
      </c>
      <c r="BH5" s="111" t="e">
        <f t="shared" si="0"/>
        <v>#DIV/0!</v>
      </c>
      <c r="BI5" s="111" t="e">
        <f t="shared" si="0"/>
        <v>#DIV/0!</v>
      </c>
      <c r="BJ5" s="111" t="e">
        <f t="shared" si="0"/>
        <v>#DIV/0!</v>
      </c>
      <c r="BK5" s="111" t="e">
        <f t="shared" si="0"/>
        <v>#DIV/0!</v>
      </c>
      <c r="BL5" s="111" t="e">
        <f t="shared" si="0"/>
        <v>#DIV/0!</v>
      </c>
      <c r="BM5" s="111" t="e">
        <f t="shared" si="0"/>
        <v>#DIV/0!</v>
      </c>
      <c r="BN5" s="111" t="e">
        <f t="shared" si="0"/>
        <v>#DIV/0!</v>
      </c>
      <c r="BO5" s="111" t="e">
        <f t="shared" si="0"/>
        <v>#DIV/0!</v>
      </c>
      <c r="BP5" s="111" t="e">
        <f t="shared" si="0"/>
        <v>#DIV/0!</v>
      </c>
      <c r="BQ5" s="111" t="e">
        <f t="shared" si="0"/>
        <v>#DIV/0!</v>
      </c>
      <c r="BR5" s="111" t="e">
        <f>BA5/SUM(N5:INDEX(N5:P5,IF($A$2&lt;3,$A$2,3)))</f>
        <v>#DIV/0!</v>
      </c>
      <c r="BS5" s="111" t="e">
        <f>BB5/SUM(Q5:INDEX(Q5:S5,IF($A$2&lt;7,$A$2-3,3)))</f>
        <v>#DIV/0!</v>
      </c>
      <c r="BT5" s="111" t="e">
        <f t="shared" si="1"/>
        <v>#DIV/0!</v>
      </c>
      <c r="BU5" s="111" t="e">
        <f t="shared" si="1"/>
        <v>#DIV/0!</v>
      </c>
      <c r="BV5" s="111" t="e">
        <f t="shared" ref="BV5:BV13" si="3">BE5/Z5</f>
        <v>#DIV/0!</v>
      </c>
    </row>
    <row r="6" spans="1:74" x14ac:dyDescent="0.25">
      <c r="A6" t="s">
        <v>6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T6" s="6"/>
      <c r="U6" s="6"/>
      <c r="W6" s="6"/>
      <c r="X6" s="6"/>
      <c r="Y6" s="6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31"/>
      <c r="AK6" s="31"/>
      <c r="AL6" s="31"/>
      <c r="AM6" s="31"/>
      <c r="AN6" s="31"/>
      <c r="AO6" s="166">
        <f>[17]APE!J29</f>
        <v>2279.9690000000001</v>
      </c>
      <c r="AP6" s="166">
        <f>[18]APE!J29</f>
        <v>1583.258</v>
      </c>
      <c r="AQ6" s="166">
        <f>[19]APE!J29</f>
        <v>3757.04</v>
      </c>
      <c r="AR6" s="165">
        <f>[20]APE!T30</f>
        <v>3820.79</v>
      </c>
      <c r="AS6" s="165">
        <f>[21]APE!T30</f>
        <v>2595.56</v>
      </c>
      <c r="AT6" s="165">
        <f>[22]APE!T30</f>
        <v>2120.2800000000002</v>
      </c>
      <c r="AU6" s="18"/>
      <c r="AV6" s="18"/>
      <c r="AW6" s="18"/>
      <c r="AX6" s="18"/>
      <c r="AY6" s="18"/>
      <c r="AZ6" s="18"/>
      <c r="BA6" s="110">
        <f>SUM(AO6:INDEX(AO6:AQ6,IF($A$2&lt;3,$A$2,3)))</f>
        <v>7620.2669999999998</v>
      </c>
      <c r="BB6" s="110">
        <f>SUM(AR6:INDEX(AR6:AT6,IF(AND($A$2&gt;3,$A$2&lt;7),$A$2-3,0)))</f>
        <v>8536.630000000001</v>
      </c>
      <c r="BC6" s="110">
        <f>SUM(AU6:INDEX(AU6:AW6,IF(AND($A$2&gt;6,$A$2&lt;10),$A$2-6,0)))</f>
        <v>0</v>
      </c>
      <c r="BD6" s="110">
        <f>SUM(AX6:INDEX(AX6:AZ6,IF($A$2&gt;9,$A$2-9,0)))</f>
        <v>0</v>
      </c>
      <c r="BE6" s="110">
        <f>SUM($AO6:INDEX(AO6:AZ6,$A$2))</f>
        <v>16156.897000000001</v>
      </c>
      <c r="BF6" s="125" t="e">
        <f t="shared" si="2"/>
        <v>#DIV/0!</v>
      </c>
      <c r="BG6" s="111" t="e">
        <f t="shared" si="0"/>
        <v>#DIV/0!</v>
      </c>
      <c r="BH6" s="111" t="e">
        <f t="shared" si="0"/>
        <v>#DIV/0!</v>
      </c>
      <c r="BI6" s="111" t="e">
        <f t="shared" si="0"/>
        <v>#DIV/0!</v>
      </c>
      <c r="BJ6" s="111" t="e">
        <f t="shared" si="0"/>
        <v>#DIV/0!</v>
      </c>
      <c r="BK6" s="111" t="e">
        <f t="shared" si="0"/>
        <v>#DIV/0!</v>
      </c>
      <c r="BL6" s="111" t="e">
        <f t="shared" si="0"/>
        <v>#DIV/0!</v>
      </c>
      <c r="BM6" s="111" t="e">
        <f t="shared" si="0"/>
        <v>#DIV/0!</v>
      </c>
      <c r="BN6" s="111" t="e">
        <f t="shared" si="0"/>
        <v>#DIV/0!</v>
      </c>
      <c r="BO6" s="111" t="e">
        <f t="shared" si="0"/>
        <v>#DIV/0!</v>
      </c>
      <c r="BP6" s="111" t="e">
        <f t="shared" si="0"/>
        <v>#DIV/0!</v>
      </c>
      <c r="BQ6" s="111" t="e">
        <f t="shared" si="0"/>
        <v>#DIV/0!</v>
      </c>
      <c r="BR6" s="111" t="e">
        <f>BA6/SUM(N6:INDEX(N6:P6,IF($A$2&lt;3,$A$2,3)))</f>
        <v>#DIV/0!</v>
      </c>
      <c r="BS6" s="111" t="e">
        <f>BB6/SUM(Q6:INDEX(Q6:S6,IF($A$2&lt;7,$A$2-3,3)))</f>
        <v>#DIV/0!</v>
      </c>
      <c r="BT6" s="111" t="e">
        <f t="shared" si="1"/>
        <v>#DIV/0!</v>
      </c>
      <c r="BU6" s="111" t="e">
        <f t="shared" si="1"/>
        <v>#DIV/0!</v>
      </c>
      <c r="BV6" s="111" t="e">
        <f t="shared" si="3"/>
        <v>#DIV/0!</v>
      </c>
    </row>
    <row r="7" spans="1:74" x14ac:dyDescent="0.25">
      <c r="A7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T7" s="6"/>
      <c r="U7" s="6"/>
      <c r="W7" s="6"/>
      <c r="X7" s="6"/>
      <c r="Y7" s="6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31"/>
      <c r="AK7" s="31"/>
      <c r="AL7" s="31"/>
      <c r="AM7" s="31"/>
      <c r="AN7" s="31"/>
      <c r="AO7" s="166">
        <f>[17]APE!J30</f>
        <v>3159.2165</v>
      </c>
      <c r="AP7" s="166">
        <f>[18]APE!J30</f>
        <v>5424.7270000000099</v>
      </c>
      <c r="AQ7" s="166">
        <f>[19]APE!J30</f>
        <v>4308.79</v>
      </c>
      <c r="AR7" s="165">
        <f>[20]APE!T31</f>
        <v>2774.46</v>
      </c>
      <c r="AS7" s="165">
        <f>[21]APE!T31</f>
        <v>3083.16</v>
      </c>
      <c r="AT7" s="165">
        <f>[22]APE!T31</f>
        <v>2752.66</v>
      </c>
      <c r="AU7" s="18"/>
      <c r="AV7" s="18"/>
      <c r="AW7" s="18"/>
      <c r="AX7" s="18"/>
      <c r="AY7" s="18"/>
      <c r="AZ7" s="18"/>
      <c r="BA7" s="110">
        <f>SUM(AO7:INDEX(AO7:AQ7,IF($A$2&lt;3,$A$2,3)))</f>
        <v>12892.733500000009</v>
      </c>
      <c r="BB7" s="110">
        <f>SUM(AR7:INDEX(AR7:AT7,IF(AND($A$2&gt;3,$A$2&lt;7),$A$2-3,0)))</f>
        <v>8610.2799999999988</v>
      </c>
      <c r="BC7" s="110">
        <f>SUM(AU7:INDEX(AU7:AW7,IF(AND($A$2&gt;6,$A$2&lt;10),$A$2-6,0)))</f>
        <v>0</v>
      </c>
      <c r="BD7" s="110">
        <f>SUM(AX7:INDEX(AX7:AZ7,IF($A$2&gt;9,$A$2-9,0)))</f>
        <v>0</v>
      </c>
      <c r="BE7" s="110">
        <f>SUM($AO7:INDEX(AO7:AZ7,$A$2))</f>
        <v>21503.013500000008</v>
      </c>
      <c r="BF7" s="125" t="e">
        <f t="shared" si="2"/>
        <v>#DIV/0!</v>
      </c>
      <c r="BG7" s="111" t="e">
        <f t="shared" si="0"/>
        <v>#DIV/0!</v>
      </c>
      <c r="BH7" s="111" t="e">
        <f t="shared" si="0"/>
        <v>#DIV/0!</v>
      </c>
      <c r="BI7" s="111" t="e">
        <f t="shared" si="0"/>
        <v>#DIV/0!</v>
      </c>
      <c r="BJ7" s="111" t="e">
        <f t="shared" si="0"/>
        <v>#DIV/0!</v>
      </c>
      <c r="BK7" s="111" t="e">
        <f t="shared" si="0"/>
        <v>#DIV/0!</v>
      </c>
      <c r="BL7" s="111" t="e">
        <f t="shared" si="0"/>
        <v>#DIV/0!</v>
      </c>
      <c r="BM7" s="111" t="e">
        <f t="shared" si="0"/>
        <v>#DIV/0!</v>
      </c>
      <c r="BN7" s="111" t="e">
        <f t="shared" si="0"/>
        <v>#DIV/0!</v>
      </c>
      <c r="BO7" s="111" t="e">
        <f t="shared" si="0"/>
        <v>#DIV/0!</v>
      </c>
      <c r="BP7" s="111" t="e">
        <f t="shared" si="0"/>
        <v>#DIV/0!</v>
      </c>
      <c r="BQ7" s="111" t="e">
        <f t="shared" si="0"/>
        <v>#DIV/0!</v>
      </c>
      <c r="BR7" s="111" t="e">
        <f>BA7/SUM(N7:INDEX(N7:P7,IF($A$2&lt;3,$A$2,3)))</f>
        <v>#DIV/0!</v>
      </c>
      <c r="BS7" s="111" t="e">
        <f>BB7/SUM(Q7:INDEX(Q7:S7,IF($A$2&lt;7,$A$2-3,3)))</f>
        <v>#DIV/0!</v>
      </c>
      <c r="BT7" s="111" t="e">
        <f t="shared" si="1"/>
        <v>#DIV/0!</v>
      </c>
      <c r="BU7" s="111" t="e">
        <f t="shared" si="1"/>
        <v>#DIV/0!</v>
      </c>
      <c r="BV7" s="111" t="e">
        <f t="shared" si="3"/>
        <v>#DIV/0!</v>
      </c>
    </row>
    <row r="8" spans="1:74" x14ac:dyDescent="0.25">
      <c r="A8" t="s">
        <v>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T8" s="6"/>
      <c r="U8" s="6"/>
      <c r="W8" s="6"/>
      <c r="X8" s="6"/>
      <c r="Y8" s="6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31"/>
      <c r="AK8" s="31"/>
      <c r="AL8" s="31"/>
      <c r="AM8" s="31"/>
      <c r="AN8" s="31"/>
      <c r="AO8" s="166">
        <f>[17]APE!J31</f>
        <v>1720.3544999999999</v>
      </c>
      <c r="AP8" s="166">
        <f>[18]APE!J31</f>
        <v>3040.5129999999999</v>
      </c>
      <c r="AQ8" s="166">
        <f>[19]APE!J31</f>
        <v>4865.8</v>
      </c>
      <c r="AR8" s="165">
        <f>[20]APE!T32</f>
        <v>2048.56</v>
      </c>
      <c r="AS8" s="165">
        <f>[21]APE!T32</f>
        <v>1657.9</v>
      </c>
      <c r="AT8" s="165">
        <f>[22]APE!T32</f>
        <v>1472.99</v>
      </c>
      <c r="AU8" s="18"/>
      <c r="AV8" s="18"/>
      <c r="AW8" s="18"/>
      <c r="AX8" s="18"/>
      <c r="AY8" s="18"/>
      <c r="AZ8" s="18"/>
      <c r="BA8" s="110">
        <f>SUM(AO8:INDEX(AO8:AQ8,IF($A$2&lt;3,$A$2,3)))</f>
        <v>9626.6674999999996</v>
      </c>
      <c r="BB8" s="110">
        <f>SUM(AR8:INDEX(AR8:AT8,IF(AND($A$2&gt;3,$A$2&lt;7),$A$2-3,0)))</f>
        <v>5179.45</v>
      </c>
      <c r="BC8" s="110">
        <f>SUM(AU8:INDEX(AU8:AW8,IF(AND($A$2&gt;6,$A$2&lt;10),$A$2-6,0)))</f>
        <v>0</v>
      </c>
      <c r="BD8" s="110">
        <f>SUM(AX8:INDEX(AX8:AZ8,IF($A$2&gt;9,$A$2-9,0)))</f>
        <v>0</v>
      </c>
      <c r="BE8" s="110">
        <f>SUM($AO8:INDEX(AO8:AZ8,$A$2))</f>
        <v>14806.117499999998</v>
      </c>
      <c r="BF8" s="125" t="e">
        <f t="shared" si="2"/>
        <v>#DIV/0!</v>
      </c>
      <c r="BG8" s="111" t="e">
        <f t="shared" si="0"/>
        <v>#DIV/0!</v>
      </c>
      <c r="BH8" s="111" t="e">
        <f t="shared" si="0"/>
        <v>#DIV/0!</v>
      </c>
      <c r="BI8" s="111" t="e">
        <f t="shared" si="0"/>
        <v>#DIV/0!</v>
      </c>
      <c r="BJ8" s="111" t="e">
        <f t="shared" si="0"/>
        <v>#DIV/0!</v>
      </c>
      <c r="BK8" s="111" t="e">
        <f t="shared" si="0"/>
        <v>#DIV/0!</v>
      </c>
      <c r="BL8" s="111" t="e">
        <f t="shared" si="0"/>
        <v>#DIV/0!</v>
      </c>
      <c r="BM8" s="111" t="e">
        <f t="shared" si="0"/>
        <v>#DIV/0!</v>
      </c>
      <c r="BN8" s="111" t="e">
        <f t="shared" si="0"/>
        <v>#DIV/0!</v>
      </c>
      <c r="BO8" s="111" t="e">
        <f t="shared" si="0"/>
        <v>#DIV/0!</v>
      </c>
      <c r="BP8" s="111" t="e">
        <f t="shared" si="0"/>
        <v>#DIV/0!</v>
      </c>
      <c r="BQ8" s="111" t="e">
        <f t="shared" si="0"/>
        <v>#DIV/0!</v>
      </c>
      <c r="BR8" s="111" t="e">
        <f>BA8/SUM(N8:INDEX(N8:P8,IF($A$2&lt;3,$A$2,3)))</f>
        <v>#DIV/0!</v>
      </c>
      <c r="BS8" s="111" t="e">
        <f>BB8/SUM(Q8:INDEX(Q8:S8,IF($A$2&lt;7,$A$2-3,3)))</f>
        <v>#DIV/0!</v>
      </c>
      <c r="BT8" s="111" t="e">
        <f t="shared" si="1"/>
        <v>#DIV/0!</v>
      </c>
      <c r="BU8" s="111" t="e">
        <f t="shared" si="1"/>
        <v>#DIV/0!</v>
      </c>
      <c r="BV8" s="111" t="e">
        <f t="shared" si="3"/>
        <v>#DIV/0!</v>
      </c>
    </row>
    <row r="9" spans="1:74" x14ac:dyDescent="0.25">
      <c r="A9" t="s">
        <v>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T9" s="6"/>
      <c r="U9" s="6"/>
      <c r="W9" s="6"/>
      <c r="X9" s="6"/>
      <c r="Y9" s="6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31"/>
      <c r="AK9" s="31"/>
      <c r="AL9" s="31"/>
      <c r="AM9" s="31"/>
      <c r="AN9" s="31"/>
      <c r="AO9" s="166">
        <f>[17]APE!J32</f>
        <v>506.363</v>
      </c>
      <c r="AP9" s="166">
        <f>[18]APE!J32</f>
        <v>1163.989</v>
      </c>
      <c r="AQ9" s="166">
        <f>[19]APE!J32</f>
        <v>2121.54</v>
      </c>
      <c r="AR9" s="165">
        <f>[20]APE!T33</f>
        <v>1892.71</v>
      </c>
      <c r="AS9" s="165">
        <f>[21]APE!T33</f>
        <v>1420.3</v>
      </c>
      <c r="AT9" s="165">
        <f>[22]APE!T33</f>
        <v>1019.87</v>
      </c>
      <c r="AU9" s="18"/>
      <c r="AV9" s="18"/>
      <c r="AW9" s="18"/>
      <c r="AX9" s="18"/>
      <c r="AY9" s="18"/>
      <c r="AZ9" s="18"/>
      <c r="BA9" s="110">
        <f>SUM(AO9:INDEX(AO9:AQ9,IF($A$2&lt;3,$A$2,3)))</f>
        <v>3791.8919999999998</v>
      </c>
      <c r="BB9" s="110">
        <f>SUM(AR9:INDEX(AR9:AT9,IF(AND($A$2&gt;3,$A$2&lt;7),$A$2-3,0)))</f>
        <v>4332.88</v>
      </c>
      <c r="BC9" s="110">
        <f>SUM(AU9:INDEX(AU9:AW9,IF(AND($A$2&gt;6,$A$2&lt;10),$A$2-6,0)))</f>
        <v>0</v>
      </c>
      <c r="BD9" s="110">
        <f>SUM(AX9:INDEX(AX9:AZ9,IF($A$2&gt;9,$A$2-9,0)))</f>
        <v>0</v>
      </c>
      <c r="BE9" s="110">
        <f>SUM($AO9:INDEX(AO9:AZ9,$A$2))</f>
        <v>8124.7719999999999</v>
      </c>
      <c r="BF9" s="125" t="e">
        <f t="shared" si="2"/>
        <v>#DIV/0!</v>
      </c>
      <c r="BG9" s="111" t="e">
        <f t="shared" si="0"/>
        <v>#DIV/0!</v>
      </c>
      <c r="BH9" s="111" t="e">
        <f t="shared" si="0"/>
        <v>#DIV/0!</v>
      </c>
      <c r="BI9" s="111" t="e">
        <f t="shared" si="0"/>
        <v>#DIV/0!</v>
      </c>
      <c r="BJ9" s="111" t="e">
        <f t="shared" si="0"/>
        <v>#DIV/0!</v>
      </c>
      <c r="BK9" s="111" t="e">
        <f t="shared" si="0"/>
        <v>#DIV/0!</v>
      </c>
      <c r="BL9" s="111" t="e">
        <f t="shared" si="0"/>
        <v>#DIV/0!</v>
      </c>
      <c r="BM9" s="111" t="e">
        <f t="shared" si="0"/>
        <v>#DIV/0!</v>
      </c>
      <c r="BN9" s="111" t="e">
        <f t="shared" si="0"/>
        <v>#DIV/0!</v>
      </c>
      <c r="BO9" s="111" t="e">
        <f t="shared" si="0"/>
        <v>#DIV/0!</v>
      </c>
      <c r="BP9" s="111" t="e">
        <f t="shared" si="0"/>
        <v>#DIV/0!</v>
      </c>
      <c r="BQ9" s="111" t="e">
        <f t="shared" si="0"/>
        <v>#DIV/0!</v>
      </c>
      <c r="BR9" s="111" t="e">
        <f>BA9/SUM(N9:INDEX(N9:P9,IF($A$2&lt;3,$A$2,3)))</f>
        <v>#DIV/0!</v>
      </c>
      <c r="BS9" s="111" t="e">
        <f>BB9/SUM(Q9:INDEX(Q9:S9,IF($A$2&lt;7,$A$2-3,3)))</f>
        <v>#DIV/0!</v>
      </c>
      <c r="BT9" s="111" t="e">
        <f t="shared" si="1"/>
        <v>#DIV/0!</v>
      </c>
      <c r="BU9" s="111" t="e">
        <f t="shared" si="1"/>
        <v>#DIV/0!</v>
      </c>
      <c r="BV9" s="111" t="e">
        <f t="shared" si="3"/>
        <v>#DIV/0!</v>
      </c>
    </row>
    <row r="10" spans="1:74" x14ac:dyDescent="0.25">
      <c r="A10" t="s">
        <v>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T10" s="6"/>
      <c r="U10" s="6"/>
      <c r="W10" s="6"/>
      <c r="X10" s="6"/>
      <c r="Y10" s="6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31"/>
      <c r="AK10" s="31"/>
      <c r="AL10" s="31"/>
      <c r="AM10" s="31"/>
      <c r="AN10" s="31"/>
      <c r="AO10" s="166">
        <f>[17]APE!J33</f>
        <v>1340.424</v>
      </c>
      <c r="AP10" s="166">
        <f>[18]APE!J33</f>
        <v>1857.0685000000001</v>
      </c>
      <c r="AQ10" s="166">
        <f>[19]APE!J33</f>
        <v>1777.13</v>
      </c>
      <c r="AR10" s="165">
        <f>[20]APE!T34</f>
        <v>2295.9299999999998</v>
      </c>
      <c r="AS10" s="165">
        <f>[21]APE!T34</f>
        <v>2065.11</v>
      </c>
      <c r="AT10" s="165">
        <f>[22]APE!T34</f>
        <v>2052.37</v>
      </c>
      <c r="AU10" s="18"/>
      <c r="AV10" s="18"/>
      <c r="AW10" s="18"/>
      <c r="AX10" s="18"/>
      <c r="AY10" s="18"/>
      <c r="AZ10" s="18"/>
      <c r="BA10" s="110">
        <f>SUM(AO10:INDEX(AO10:AQ10,IF($A$2&lt;3,$A$2,3)))</f>
        <v>4974.6225000000004</v>
      </c>
      <c r="BB10" s="110">
        <f>SUM(AR10:INDEX(AR10:AT10,IF(AND($A$2&gt;3,$A$2&lt;7),$A$2-3,0)))</f>
        <v>6413.41</v>
      </c>
      <c r="BC10" s="110">
        <f>SUM(AU10:INDEX(AU10:AW10,IF(AND($A$2&gt;6,$A$2&lt;10),$A$2-6,0)))</f>
        <v>0</v>
      </c>
      <c r="BD10" s="110">
        <f>SUM(AX10:INDEX(AX10:AZ10,IF($A$2&gt;9,$A$2-9,0)))</f>
        <v>0</v>
      </c>
      <c r="BE10" s="110">
        <f>SUM($AO10:INDEX(AO10:AZ10,$A$2))</f>
        <v>11388.032500000001</v>
      </c>
      <c r="BF10" s="125" t="e">
        <f t="shared" si="2"/>
        <v>#DIV/0!</v>
      </c>
      <c r="BG10" s="111" t="e">
        <f t="shared" si="0"/>
        <v>#DIV/0!</v>
      </c>
      <c r="BH10" s="111" t="e">
        <f t="shared" si="0"/>
        <v>#DIV/0!</v>
      </c>
      <c r="BI10" s="111" t="e">
        <f t="shared" si="0"/>
        <v>#DIV/0!</v>
      </c>
      <c r="BJ10" s="111" t="e">
        <f t="shared" si="0"/>
        <v>#DIV/0!</v>
      </c>
      <c r="BK10" s="111" t="e">
        <f t="shared" si="0"/>
        <v>#DIV/0!</v>
      </c>
      <c r="BL10" s="111" t="e">
        <f t="shared" si="0"/>
        <v>#DIV/0!</v>
      </c>
      <c r="BM10" s="111" t="e">
        <f t="shared" si="0"/>
        <v>#DIV/0!</v>
      </c>
      <c r="BN10" s="111" t="e">
        <f t="shared" si="0"/>
        <v>#DIV/0!</v>
      </c>
      <c r="BO10" s="111" t="e">
        <f t="shared" si="0"/>
        <v>#DIV/0!</v>
      </c>
      <c r="BP10" s="111" t="e">
        <f t="shared" si="0"/>
        <v>#DIV/0!</v>
      </c>
      <c r="BQ10" s="111" t="e">
        <f t="shared" si="0"/>
        <v>#DIV/0!</v>
      </c>
      <c r="BR10" s="111" t="e">
        <f>BA10/SUM(N10:INDEX(N10:P10,IF($A$2&lt;3,$A$2,3)))</f>
        <v>#DIV/0!</v>
      </c>
      <c r="BS10" s="111" t="e">
        <f>BB10/SUM(Q10:INDEX(Q10:S10,IF($A$2&lt;7,$A$2-3,3)))</f>
        <v>#DIV/0!</v>
      </c>
      <c r="BT10" s="111" t="e">
        <f t="shared" si="1"/>
        <v>#DIV/0!</v>
      </c>
      <c r="BU10" s="111" t="e">
        <f t="shared" si="1"/>
        <v>#DIV/0!</v>
      </c>
      <c r="BV10" s="111" t="e">
        <f t="shared" si="3"/>
        <v>#DIV/0!</v>
      </c>
    </row>
    <row r="11" spans="1:74" x14ac:dyDescent="0.25">
      <c r="A11" s="135" t="s">
        <v>136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T11" s="6"/>
      <c r="U11" s="6"/>
      <c r="W11" s="6"/>
      <c r="X11" s="6"/>
      <c r="Y11" s="6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31"/>
      <c r="AK11" s="31"/>
      <c r="AL11" s="31"/>
      <c r="AM11" s="31"/>
      <c r="AN11" s="31"/>
      <c r="AO11" s="166"/>
      <c r="AP11" s="166">
        <f>[18]APE!J34</f>
        <v>1074.5830000000001</v>
      </c>
      <c r="AQ11" s="166">
        <f>[19]APE!J34</f>
        <v>800.98</v>
      </c>
      <c r="AR11" s="165">
        <f>[20]APE!T35</f>
        <v>2179.69</v>
      </c>
      <c r="AS11" s="165">
        <f>[21]APE!T35</f>
        <v>894.63</v>
      </c>
      <c r="AT11" s="165">
        <f>[22]APE!T35</f>
        <v>654.79999999999995</v>
      </c>
      <c r="AU11" s="18"/>
      <c r="AV11" s="18"/>
      <c r="AW11" s="18"/>
      <c r="AX11" s="18"/>
      <c r="AY11" s="18"/>
      <c r="AZ11" s="18"/>
      <c r="BA11" s="110">
        <f>SUM(AO11:INDEX(AO11:AQ11,IF($A$2&lt;3,$A$2,3)))</f>
        <v>1875.5630000000001</v>
      </c>
      <c r="BB11" s="110"/>
      <c r="BC11" s="110"/>
      <c r="BD11" s="110"/>
      <c r="BE11" s="110"/>
      <c r="BF11" s="125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</row>
    <row r="12" spans="1:74" s="19" customFormat="1" x14ac:dyDescent="0.25">
      <c r="A12" s="1" t="s">
        <v>3</v>
      </c>
      <c r="B12" s="15">
        <f>SUM(B4:B10)</f>
        <v>0</v>
      </c>
      <c r="C12" s="15">
        <f t="shared" ref="C12:AD12" si="4">SUM(C4:C10)</f>
        <v>0</v>
      </c>
      <c r="D12" s="15">
        <f t="shared" si="4"/>
        <v>0</v>
      </c>
      <c r="E12" s="15">
        <f t="shared" si="4"/>
        <v>0</v>
      </c>
      <c r="F12" s="15">
        <f t="shared" si="4"/>
        <v>0</v>
      </c>
      <c r="G12" s="15">
        <f t="shared" si="4"/>
        <v>0</v>
      </c>
      <c r="H12" s="15">
        <f t="shared" si="4"/>
        <v>0</v>
      </c>
      <c r="I12" s="15">
        <f t="shared" si="4"/>
        <v>0</v>
      </c>
      <c r="J12" s="15">
        <f t="shared" si="4"/>
        <v>0</v>
      </c>
      <c r="K12" s="15">
        <f t="shared" si="4"/>
        <v>0</v>
      </c>
      <c r="L12" s="15">
        <f t="shared" si="4"/>
        <v>0</v>
      </c>
      <c r="M12" s="15">
        <f t="shared" si="4"/>
        <v>0</v>
      </c>
      <c r="N12" s="15">
        <f t="shared" si="4"/>
        <v>0</v>
      </c>
      <c r="O12" s="15">
        <f t="shared" si="4"/>
        <v>0</v>
      </c>
      <c r="P12" s="15">
        <f t="shared" si="4"/>
        <v>0</v>
      </c>
      <c r="Q12" s="15">
        <f t="shared" si="4"/>
        <v>0</v>
      </c>
      <c r="R12" s="15">
        <f t="shared" si="4"/>
        <v>0</v>
      </c>
      <c r="S12" s="15">
        <f t="shared" si="4"/>
        <v>0</v>
      </c>
      <c r="T12" s="15">
        <f t="shared" si="4"/>
        <v>0</v>
      </c>
      <c r="U12" s="15">
        <f t="shared" si="4"/>
        <v>0</v>
      </c>
      <c r="V12" s="15">
        <f t="shared" si="4"/>
        <v>0</v>
      </c>
      <c r="W12" s="15">
        <f t="shared" si="4"/>
        <v>0</v>
      </c>
      <c r="X12" s="106">
        <f t="shared" si="4"/>
        <v>0</v>
      </c>
      <c r="Y12" s="15">
        <f t="shared" si="4"/>
        <v>0</v>
      </c>
      <c r="Z12" s="7">
        <f t="shared" si="4"/>
        <v>0</v>
      </c>
      <c r="AA12" s="7">
        <f t="shared" si="4"/>
        <v>0</v>
      </c>
      <c r="AB12" s="7">
        <f t="shared" si="4"/>
        <v>0</v>
      </c>
      <c r="AC12" s="7">
        <f t="shared" si="4"/>
        <v>0</v>
      </c>
      <c r="AD12" s="7">
        <f t="shared" si="4"/>
        <v>0</v>
      </c>
      <c r="AE12" s="7">
        <f>SUM(AE4:AE10)</f>
        <v>0</v>
      </c>
      <c r="AF12" s="7">
        <f t="shared" ref="AF12:AI12" si="5">SUM(AF4:AF10)</f>
        <v>0</v>
      </c>
      <c r="AG12" s="7">
        <f t="shared" si="5"/>
        <v>0</v>
      </c>
      <c r="AH12" s="7">
        <f t="shared" ref="AH12:AH14" si="6">SUM(H12:J12)</f>
        <v>0</v>
      </c>
      <c r="AI12" s="7">
        <f t="shared" si="5"/>
        <v>0</v>
      </c>
      <c r="AJ12" s="31" t="e">
        <f t="shared" ref="AJ12" si="7">Z12/AE12-1</f>
        <v>#DIV/0!</v>
      </c>
      <c r="AK12" s="31" t="e">
        <f t="shared" ref="AK12:AL12" si="8">AA12/AF12-1</f>
        <v>#DIV/0!</v>
      </c>
      <c r="AL12" s="31" t="e">
        <f t="shared" si="8"/>
        <v>#DIV/0!</v>
      </c>
      <c r="AM12" s="31" t="e">
        <f>SUM(T12:V12)/SUM(H12:INDEX(H12:J12,MOD($A$2,3)))-1</f>
        <v>#DIV/0!</v>
      </c>
      <c r="AN12" s="31" t="e">
        <f>AD12/SUM(K12:INDEX(K12:M12,MOD($A$2,3)))-1</f>
        <v>#DIV/0!</v>
      </c>
      <c r="AO12" s="7">
        <f t="shared" ref="AO12" si="9">SUM(AO4:AO10)</f>
        <v>12860.545999999998</v>
      </c>
      <c r="AP12" s="7">
        <f>SUM(AP4:AP11)</f>
        <v>19993.790000000019</v>
      </c>
      <c r="AQ12" s="7">
        <f>SUM(AQ4:AQ11)</f>
        <v>29783.820000000003</v>
      </c>
      <c r="AR12" s="7">
        <f>SUM(AR4:AR11)</f>
        <v>26742.6</v>
      </c>
      <c r="AS12" s="7">
        <f>SUM(AS4:AS11)</f>
        <v>21954.45</v>
      </c>
      <c r="AT12" s="7">
        <f>SUM(AT4:AT11)</f>
        <v>27361.119999999999</v>
      </c>
      <c r="AU12" s="17"/>
      <c r="AV12" s="17"/>
      <c r="AW12" s="17"/>
      <c r="AX12" s="17"/>
      <c r="AY12" s="17"/>
      <c r="AZ12" s="17"/>
      <c r="BA12" s="116">
        <f>SUM(AO12:INDEX(AO12:AQ12,IF($A$2&lt;3,$A$2,3)))</f>
        <v>62638.156000000017</v>
      </c>
      <c r="BB12" s="116">
        <f>SUM(AR12:INDEX(AR12:AT12,IF(AND($A$2&gt;3,$A$2&lt;7),$A$2-3,0)))</f>
        <v>76058.17</v>
      </c>
      <c r="BC12" s="116">
        <f>SUM(AU12:INDEX(AU12:AW12,IF(AND($A$2&gt;6,$A$2&lt;10),$A$2-6,0)))</f>
        <v>0</v>
      </c>
      <c r="BD12" s="116">
        <f>SUM(AX12:INDEX(AX12:AZ12,IF($A$2&gt;9,$A$2-9,0)))</f>
        <v>0</v>
      </c>
      <c r="BE12" s="116">
        <f>SUM($AO12:INDEX(AO12:AZ12,$A$2))</f>
        <v>138696.32600000003</v>
      </c>
      <c r="BF12" s="126" t="e">
        <f t="shared" si="2"/>
        <v>#DIV/0!</v>
      </c>
      <c r="BG12" s="111" t="e">
        <f t="shared" si="0"/>
        <v>#DIV/0!</v>
      </c>
      <c r="BH12" s="111" t="e">
        <f t="shared" si="0"/>
        <v>#DIV/0!</v>
      </c>
      <c r="BI12" s="111" t="e">
        <f t="shared" si="0"/>
        <v>#DIV/0!</v>
      </c>
      <c r="BJ12" s="111" t="e">
        <f t="shared" si="0"/>
        <v>#DIV/0!</v>
      </c>
      <c r="BK12" s="111" t="e">
        <f t="shared" si="0"/>
        <v>#DIV/0!</v>
      </c>
      <c r="BL12" s="111" t="e">
        <f t="shared" si="0"/>
        <v>#DIV/0!</v>
      </c>
      <c r="BM12" s="111" t="e">
        <f t="shared" si="0"/>
        <v>#DIV/0!</v>
      </c>
      <c r="BN12" s="111" t="e">
        <f t="shared" si="0"/>
        <v>#DIV/0!</v>
      </c>
      <c r="BO12" s="111" t="e">
        <f t="shared" si="0"/>
        <v>#DIV/0!</v>
      </c>
      <c r="BP12" s="111" t="e">
        <f t="shared" si="0"/>
        <v>#DIV/0!</v>
      </c>
      <c r="BQ12" s="111" t="e">
        <f t="shared" si="0"/>
        <v>#DIV/0!</v>
      </c>
      <c r="BR12" s="111" t="e">
        <f>BA12/SUM(N12:INDEX(N12:P12,IF($A$2&lt;3,$A$2,3)))</f>
        <v>#DIV/0!</v>
      </c>
      <c r="BS12" s="111" t="e">
        <f>BB12/SUM(Q12:INDEX(Q12:S12,IF($A$2&lt;7,$A$2-3,3)))</f>
        <v>#DIV/0!</v>
      </c>
      <c r="BT12" s="111" t="e">
        <f t="shared" si="1"/>
        <v>#DIV/0!</v>
      </c>
      <c r="BU12" s="111" t="e">
        <f t="shared" si="1"/>
        <v>#DIV/0!</v>
      </c>
      <c r="BV12" s="111" t="e">
        <f t="shared" si="3"/>
        <v>#DIV/0!</v>
      </c>
    </row>
    <row r="13" spans="1:74" x14ac:dyDescent="0.25">
      <c r="A13" t="s">
        <v>63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31"/>
      <c r="AK13" s="31"/>
      <c r="AL13" s="31"/>
      <c r="AM13" s="31"/>
      <c r="AN13" s="31"/>
      <c r="AO13" s="69">
        <f>SUM([17]APE!$N$27:$N$33)</f>
        <v>5714.2383999999993</v>
      </c>
      <c r="AP13" s="69">
        <f>SUM([18]APE!$N$27:$N$33)</f>
        <v>2633.4139999999998</v>
      </c>
      <c r="AQ13" s="69">
        <f>SUM([19]APE!$N$27:$N$34)</f>
        <v>8294.57</v>
      </c>
      <c r="AR13" s="69">
        <f>SUM([20]APE!$N$28:$N$35)</f>
        <v>1779.5429999999999</v>
      </c>
      <c r="AS13" s="69">
        <f>SUM([21]APE!$N$28:$N$35)</f>
        <v>10025.269999999999</v>
      </c>
      <c r="AT13" s="69">
        <f>SUM([22]APE!$N$28:$N$35)</f>
        <v>8392.49</v>
      </c>
      <c r="AU13" s="18"/>
      <c r="AV13" s="18"/>
      <c r="AW13" s="18"/>
      <c r="AX13" s="18"/>
      <c r="AY13" s="18"/>
      <c r="AZ13" s="18"/>
      <c r="BA13" s="116">
        <f>SUM(AO13:INDEX(AO13:AQ13,IF($A$2&lt;3,$A$2,3)))</f>
        <v>16642.222399999999</v>
      </c>
      <c r="BB13" s="116">
        <f>SUM(AR13:INDEX(AR13:AT13,IF(AND($A$2&gt;3,$A$2&lt;7),$A$2-3,0)))</f>
        <v>20197.303</v>
      </c>
      <c r="BC13" s="116">
        <f>SUM(AU13:INDEX(AU13:AW13,IF(AND($A$2&gt;6,$A$2&lt;10),$A$2-6,0)))</f>
        <v>0</v>
      </c>
      <c r="BD13" s="116">
        <f>SUM(AX13:INDEX(AX13:AZ13,IF($A$2&gt;9,$A$2-9,0)))</f>
        <v>0</v>
      </c>
      <c r="BE13" s="116">
        <f>SUM($AO13:INDEX(AO13:AZ13,$A$2))</f>
        <v>36839.525399999999</v>
      </c>
      <c r="BF13" s="125" t="e">
        <f t="shared" si="2"/>
        <v>#DIV/0!</v>
      </c>
      <c r="BG13" s="111" t="e">
        <f t="shared" si="0"/>
        <v>#DIV/0!</v>
      </c>
      <c r="BH13" s="111" t="e">
        <f t="shared" si="0"/>
        <v>#DIV/0!</v>
      </c>
      <c r="BI13" s="111" t="e">
        <f t="shared" si="0"/>
        <v>#DIV/0!</v>
      </c>
      <c r="BJ13" s="111" t="e">
        <f t="shared" si="0"/>
        <v>#DIV/0!</v>
      </c>
      <c r="BK13" s="111" t="e">
        <f t="shared" si="0"/>
        <v>#DIV/0!</v>
      </c>
      <c r="BL13" s="111" t="e">
        <f t="shared" si="0"/>
        <v>#DIV/0!</v>
      </c>
      <c r="BM13" s="111" t="e">
        <f t="shared" si="0"/>
        <v>#DIV/0!</v>
      </c>
      <c r="BN13" s="111" t="e">
        <f t="shared" si="0"/>
        <v>#DIV/0!</v>
      </c>
      <c r="BO13" s="111" t="e">
        <f t="shared" si="0"/>
        <v>#DIV/0!</v>
      </c>
      <c r="BP13" s="111" t="e">
        <f t="shared" si="0"/>
        <v>#DIV/0!</v>
      </c>
      <c r="BQ13" s="111" t="e">
        <f t="shared" si="0"/>
        <v>#DIV/0!</v>
      </c>
      <c r="BR13" s="111" t="e">
        <f>BA13/SUM(N13:INDEX(N13:P13,IF($A$2&lt;3,$A$2,3)))</f>
        <v>#DIV/0!</v>
      </c>
      <c r="BS13" s="111" t="e">
        <f>BB13/SUM(Q13:INDEX(Q13:S13,IF($A$2&lt;7,$A$2-3,3)))</f>
        <v>#DIV/0!</v>
      </c>
      <c r="BT13" s="111" t="e">
        <f t="shared" si="1"/>
        <v>#DIV/0!</v>
      </c>
      <c r="BU13" s="111" t="e">
        <f t="shared" si="1"/>
        <v>#DIV/0!</v>
      </c>
      <c r="BV13" s="111" t="e">
        <f t="shared" si="3"/>
        <v>#DIV/0!</v>
      </c>
    </row>
    <row r="14" spans="1:74" x14ac:dyDescent="0.25">
      <c r="B14" s="6">
        <f t="shared" ref="B14:AI14" si="10">B12+B13*0.1</f>
        <v>0</v>
      </c>
      <c r="C14" s="6">
        <f t="shared" si="10"/>
        <v>0</v>
      </c>
      <c r="D14" s="6">
        <f t="shared" si="10"/>
        <v>0</v>
      </c>
      <c r="E14" s="6">
        <f t="shared" si="10"/>
        <v>0</v>
      </c>
      <c r="F14" s="6">
        <f t="shared" si="10"/>
        <v>0</v>
      </c>
      <c r="G14" s="6">
        <f t="shared" si="10"/>
        <v>0</v>
      </c>
      <c r="H14" s="6">
        <f t="shared" si="10"/>
        <v>0</v>
      </c>
      <c r="I14" s="6">
        <f t="shared" si="10"/>
        <v>0</v>
      </c>
      <c r="J14" s="6">
        <f t="shared" si="10"/>
        <v>0</v>
      </c>
      <c r="K14" s="6">
        <f t="shared" si="10"/>
        <v>0</v>
      </c>
      <c r="L14" s="6">
        <f t="shared" si="10"/>
        <v>0</v>
      </c>
      <c r="M14" s="6">
        <f t="shared" si="10"/>
        <v>0</v>
      </c>
      <c r="N14" s="6">
        <f t="shared" si="10"/>
        <v>0</v>
      </c>
      <c r="O14" s="6">
        <f t="shared" si="10"/>
        <v>0</v>
      </c>
      <c r="P14" s="6">
        <f t="shared" si="10"/>
        <v>0</v>
      </c>
      <c r="Q14" s="6">
        <f t="shared" si="10"/>
        <v>0</v>
      </c>
      <c r="R14" s="6">
        <f t="shared" si="10"/>
        <v>0</v>
      </c>
      <c r="S14" s="6">
        <f t="shared" si="10"/>
        <v>0</v>
      </c>
      <c r="T14" s="6">
        <f t="shared" si="10"/>
        <v>0</v>
      </c>
      <c r="U14" s="6">
        <f t="shared" si="10"/>
        <v>0</v>
      </c>
      <c r="V14" s="6">
        <f t="shared" si="10"/>
        <v>0</v>
      </c>
      <c r="W14" s="6">
        <f t="shared" si="10"/>
        <v>0</v>
      </c>
      <c r="X14" s="6">
        <f t="shared" si="10"/>
        <v>0</v>
      </c>
      <c r="Y14" s="6">
        <f t="shared" si="10"/>
        <v>0</v>
      </c>
      <c r="Z14" s="22">
        <f t="shared" si="10"/>
        <v>0</v>
      </c>
      <c r="AA14" s="22">
        <f t="shared" si="10"/>
        <v>0</v>
      </c>
      <c r="AB14" s="22">
        <f t="shared" si="10"/>
        <v>0</v>
      </c>
      <c r="AC14" s="22">
        <f t="shared" si="10"/>
        <v>0</v>
      </c>
      <c r="AD14" s="22">
        <f t="shared" si="10"/>
        <v>0</v>
      </c>
      <c r="AE14" s="22">
        <f t="shared" si="10"/>
        <v>0</v>
      </c>
      <c r="AF14" s="22">
        <f t="shared" si="10"/>
        <v>0</v>
      </c>
      <c r="AG14" s="22">
        <f t="shared" si="10"/>
        <v>0</v>
      </c>
      <c r="AH14" s="22">
        <f t="shared" si="6"/>
        <v>0</v>
      </c>
      <c r="AI14" s="22">
        <f t="shared" si="10"/>
        <v>0</v>
      </c>
      <c r="AJ14" s="18"/>
      <c r="AK14" s="18"/>
      <c r="AL14" s="18"/>
      <c r="AM14" s="18"/>
      <c r="AN14" s="18"/>
      <c r="AO14" s="6">
        <f t="shared" ref="AO14:AT14" si="11">AO12+AO13*0.1</f>
        <v>13431.969839999998</v>
      </c>
      <c r="AP14" s="6">
        <f t="shared" si="11"/>
        <v>20257.13140000002</v>
      </c>
      <c r="AQ14" s="6">
        <f t="shared" si="11"/>
        <v>30613.277000000002</v>
      </c>
      <c r="AR14" s="6">
        <f t="shared" si="11"/>
        <v>26920.5543</v>
      </c>
      <c r="AS14" s="6">
        <f t="shared" si="11"/>
        <v>22956.976999999999</v>
      </c>
      <c r="AT14" s="6">
        <f t="shared" si="11"/>
        <v>28200.368999999999</v>
      </c>
      <c r="AU14" s="18"/>
      <c r="AV14" s="18"/>
      <c r="AW14" s="18"/>
      <c r="AX14" s="18"/>
      <c r="AY14" s="18"/>
      <c r="AZ14" s="18"/>
      <c r="BA14" s="117">
        <f t="shared" ref="BA14:BE14" si="12">BA12+BA13*0.1</f>
        <v>64302.37824000002</v>
      </c>
      <c r="BB14" s="117">
        <f t="shared" si="12"/>
        <v>78077.900299999994</v>
      </c>
      <c r="BC14" s="117">
        <f t="shared" si="12"/>
        <v>0</v>
      </c>
      <c r="BD14" s="117">
        <f t="shared" si="12"/>
        <v>0</v>
      </c>
      <c r="BE14" s="117">
        <f t="shared" si="12"/>
        <v>142380.27854000003</v>
      </c>
      <c r="BF14" s="125" t="e">
        <f t="shared" si="2"/>
        <v>#DIV/0!</v>
      </c>
      <c r="BG14" s="111" t="e">
        <f t="shared" si="2"/>
        <v>#DIV/0!</v>
      </c>
      <c r="BH14" s="111" t="e">
        <f t="shared" si="0"/>
        <v>#DIV/0!</v>
      </c>
      <c r="BI14" s="111" t="e">
        <f t="shared" si="0"/>
        <v>#DIV/0!</v>
      </c>
      <c r="BJ14" s="111" t="e">
        <f t="shared" si="0"/>
        <v>#DIV/0!</v>
      </c>
      <c r="BK14" s="18"/>
      <c r="BL14" s="18"/>
      <c r="BM14" s="18"/>
      <c r="BN14" s="18"/>
      <c r="BO14" s="18"/>
      <c r="BP14" s="18"/>
      <c r="BQ14" s="18"/>
      <c r="BR14" s="111" t="e">
        <f>BA14/SUM(N14:INDEX(N14:P14,IF($A$2&lt;3,$A$2,3)))</f>
        <v>#DIV/0!</v>
      </c>
      <c r="BS14" s="111" t="e">
        <f>BB14/SUM(Q14:INDEX(Q14:S14,IF($A$2&lt;7,$A$2-3,3)))</f>
        <v>#DIV/0!</v>
      </c>
      <c r="BT14" s="18"/>
      <c r="BU14" s="18"/>
      <c r="BV14" s="111" t="e">
        <f>BE14/Z14</f>
        <v>#DIV/0!</v>
      </c>
    </row>
    <row r="15" spans="1:74" s="19" customFormat="1" x14ac:dyDescent="0.25">
      <c r="A15" s="2" t="s">
        <v>9</v>
      </c>
      <c r="B15" s="3">
        <v>42005</v>
      </c>
      <c r="C15" s="3">
        <v>42036</v>
      </c>
      <c r="D15" s="3">
        <v>42064</v>
      </c>
      <c r="E15" s="3">
        <v>42095</v>
      </c>
      <c r="F15" s="3">
        <v>42125</v>
      </c>
      <c r="G15" s="3">
        <v>42156</v>
      </c>
      <c r="H15" s="3">
        <v>42186</v>
      </c>
      <c r="I15" s="3">
        <v>42217</v>
      </c>
      <c r="J15" s="3">
        <v>42248</v>
      </c>
      <c r="K15" s="3">
        <v>42278</v>
      </c>
      <c r="L15" s="3">
        <v>42309</v>
      </c>
      <c r="M15" s="3">
        <v>42339</v>
      </c>
      <c r="N15" s="3">
        <v>42370</v>
      </c>
      <c r="O15" s="3">
        <v>42401</v>
      </c>
      <c r="P15" s="3">
        <v>42430</v>
      </c>
      <c r="Q15" s="3">
        <v>42461</v>
      </c>
      <c r="R15" s="3">
        <v>42491</v>
      </c>
      <c r="S15" s="3">
        <v>42522</v>
      </c>
      <c r="T15" s="3">
        <v>42552</v>
      </c>
      <c r="U15" s="3">
        <v>42583</v>
      </c>
      <c r="V15" s="3">
        <v>42614</v>
      </c>
      <c r="W15" s="3">
        <v>42644</v>
      </c>
      <c r="X15" s="3">
        <v>42675</v>
      </c>
      <c r="Y15" s="3">
        <v>42705</v>
      </c>
      <c r="Z15" s="29" t="str">
        <f>Z3</f>
        <v>YTD 6/16</v>
      </c>
      <c r="AA15" s="29" t="s">
        <v>19</v>
      </c>
      <c r="AB15" s="29" t="s">
        <v>20</v>
      </c>
      <c r="AC15" s="29" t="s">
        <v>21</v>
      </c>
      <c r="AD15" s="29" t="s">
        <v>22</v>
      </c>
      <c r="AE15" s="26" t="str">
        <f t="shared" ref="AE15:AI15" si="13">AE3</f>
        <v>YTD 6/15</v>
      </c>
      <c r="AF15" s="26" t="str">
        <f t="shared" si="13"/>
        <v>Q1 '15</v>
      </c>
      <c r="AG15" s="26" t="str">
        <f t="shared" si="13"/>
        <v>Q2 '15</v>
      </c>
      <c r="AH15" s="26" t="str">
        <f t="shared" si="13"/>
        <v>Q3 '15</v>
      </c>
      <c r="AI15" s="26" t="str">
        <f t="shared" si="13"/>
        <v>Q4 '15</v>
      </c>
      <c r="AJ15" s="30" t="s">
        <v>27</v>
      </c>
      <c r="AK15" s="30" t="s">
        <v>29</v>
      </c>
      <c r="AL15" s="30" t="s">
        <v>30</v>
      </c>
      <c r="AM15" s="30" t="s">
        <v>31</v>
      </c>
      <c r="AN15" s="30" t="s">
        <v>32</v>
      </c>
      <c r="AO15" s="108">
        <v>42736</v>
      </c>
      <c r="AP15" s="108">
        <v>42767</v>
      </c>
      <c r="AQ15" s="108">
        <v>42795</v>
      </c>
      <c r="AR15" s="108">
        <v>42826</v>
      </c>
      <c r="AS15" s="108">
        <v>42856</v>
      </c>
      <c r="AT15" s="108">
        <v>42887</v>
      </c>
      <c r="AU15" s="108">
        <v>42917</v>
      </c>
      <c r="AV15" s="108">
        <v>42948</v>
      </c>
      <c r="AW15" s="108">
        <v>42979</v>
      </c>
      <c r="AX15" s="108">
        <v>43009</v>
      </c>
      <c r="AY15" s="108">
        <v>43040</v>
      </c>
      <c r="AZ15" s="108">
        <v>43070</v>
      </c>
      <c r="BA15" s="29" t="s">
        <v>123</v>
      </c>
      <c r="BB15" s="29" t="s">
        <v>124</v>
      </c>
      <c r="BC15" s="29" t="s">
        <v>125</v>
      </c>
      <c r="BD15" s="29" t="s">
        <v>126</v>
      </c>
      <c r="BE15" s="29" t="str">
        <f>$BE$3</f>
        <v>YTD 6/17</v>
      </c>
      <c r="BF15" s="121">
        <v>42736</v>
      </c>
      <c r="BG15" s="108">
        <v>42767</v>
      </c>
      <c r="BH15" s="108">
        <v>42795</v>
      </c>
      <c r="BI15" s="108">
        <v>42826</v>
      </c>
      <c r="BJ15" s="108">
        <v>42856</v>
      </c>
      <c r="BK15" s="108">
        <v>42887</v>
      </c>
      <c r="BL15" s="108">
        <v>42917</v>
      </c>
      <c r="BM15" s="108">
        <v>42948</v>
      </c>
      <c r="BN15" s="108">
        <v>42979</v>
      </c>
      <c r="BO15" s="108">
        <v>43009</v>
      </c>
      <c r="BP15" s="108">
        <v>43040</v>
      </c>
      <c r="BQ15" s="108">
        <v>43070</v>
      </c>
      <c r="BR15" s="29" t="s">
        <v>127</v>
      </c>
      <c r="BS15" s="29" t="s">
        <v>128</v>
      </c>
      <c r="BT15" s="29" t="s">
        <v>96</v>
      </c>
      <c r="BU15" s="29" t="s">
        <v>129</v>
      </c>
      <c r="BV15" s="112" t="str">
        <f>BV2</f>
        <v>YoY</v>
      </c>
    </row>
    <row r="16" spans="1:74" x14ac:dyDescent="0.25">
      <c r="A16" t="s">
        <v>159</v>
      </c>
      <c r="B16" s="6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31"/>
      <c r="AK16" s="31"/>
      <c r="AL16" s="31"/>
      <c r="AM16" s="31"/>
      <c r="AN16" s="31"/>
      <c r="AO16" s="22">
        <f>[17]MP!K33</f>
        <v>48</v>
      </c>
      <c r="AP16" s="22">
        <f>[18]MP!K33</f>
        <v>48</v>
      </c>
      <c r="AQ16" s="22">
        <f>[19]MP!K33</f>
        <v>48</v>
      </c>
      <c r="AR16" s="22">
        <f>[20]MP!K58</f>
        <v>339</v>
      </c>
      <c r="AS16" s="22">
        <f>[21]MP!K58</f>
        <v>336</v>
      </c>
      <c r="AT16" s="22">
        <f>[22]MP!K58</f>
        <v>316</v>
      </c>
      <c r="AU16" s="18"/>
      <c r="AV16" s="18"/>
      <c r="AW16" s="18"/>
      <c r="AX16" s="18"/>
      <c r="AY16" s="18"/>
      <c r="AZ16" s="18"/>
      <c r="BA16" s="22">
        <f>INDEX(AO16:AQ16,IF($A$2&lt;3,$A$2,3))</f>
        <v>48</v>
      </c>
      <c r="BB16" s="22">
        <f>INDEX(AR16:AT16,IF($A$2&lt;7,$A$2-3,3))</f>
        <v>316</v>
      </c>
      <c r="BC16" s="18"/>
      <c r="BD16" s="18"/>
      <c r="BE16" s="22">
        <f>INDEX(AO16:AZ16,$A$2)</f>
        <v>316</v>
      </c>
      <c r="BF16" s="122" t="e">
        <f>AO16/N16</f>
        <v>#DIV/0!</v>
      </c>
      <c r="BG16" s="111" t="e">
        <f>AP16/O16</f>
        <v>#DIV/0!</v>
      </c>
      <c r="BH16" s="111" t="e">
        <f t="shared" ref="BH16:BK22" si="14">AQ16/P16</f>
        <v>#DIV/0!</v>
      </c>
      <c r="BI16" s="111" t="e">
        <f t="shared" si="14"/>
        <v>#DIV/0!</v>
      </c>
      <c r="BJ16" s="111" t="e">
        <f t="shared" si="14"/>
        <v>#DIV/0!</v>
      </c>
      <c r="BK16" s="111" t="e">
        <f t="shared" si="14"/>
        <v>#DIV/0!</v>
      </c>
      <c r="BL16" s="18"/>
      <c r="BM16" s="18"/>
      <c r="BN16" s="18"/>
      <c r="BO16" s="18"/>
      <c r="BP16" s="18"/>
      <c r="BQ16" s="18"/>
      <c r="BR16" s="111" t="e">
        <f>BA16/INDEX(N16:P16,IF($A$2&lt;3,$A$2,3))</f>
        <v>#DIV/0!</v>
      </c>
      <c r="BS16" s="111" t="e">
        <f>BB16/INDEX(Q16:S16,IF($A$2&lt;7,$A$2-3,3))</f>
        <v>#DIV/0!</v>
      </c>
      <c r="BT16" s="18"/>
      <c r="BU16" s="18"/>
      <c r="BV16" s="111" t="e">
        <f t="shared" ref="BV16:BV24" si="15">BE16/Z16</f>
        <v>#DIV/0!</v>
      </c>
    </row>
    <row r="17" spans="1:74" x14ac:dyDescent="0.25">
      <c r="A17" t="s">
        <v>5</v>
      </c>
      <c r="B17" s="6"/>
      <c r="Z17" s="18"/>
      <c r="AA17" s="22"/>
      <c r="AB17" s="22"/>
      <c r="AC17" s="22"/>
      <c r="AD17" s="22"/>
      <c r="AE17" s="22"/>
      <c r="AF17" s="22"/>
      <c r="AG17" s="22"/>
      <c r="AH17" s="22"/>
      <c r="AI17" s="22"/>
      <c r="AJ17" s="31"/>
      <c r="AK17" s="31"/>
      <c r="AL17" s="31"/>
      <c r="AM17" s="31"/>
      <c r="AN17" s="31"/>
      <c r="AO17" s="22">
        <f>[17]MP!K34</f>
        <v>320</v>
      </c>
      <c r="AP17" s="22">
        <f>[18]MP!K34</f>
        <v>666</v>
      </c>
      <c r="AQ17" s="22">
        <f>[19]MP!K34</f>
        <v>855</v>
      </c>
      <c r="AR17" s="22">
        <f>[20]MP!K59</f>
        <v>650</v>
      </c>
      <c r="AS17" s="22">
        <f>[21]MP!K59</f>
        <v>587</v>
      </c>
      <c r="AT17" s="22">
        <f>[22]MP!K59</f>
        <v>1312</v>
      </c>
      <c r="AU17" s="18"/>
      <c r="AV17" s="18"/>
      <c r="AW17" s="18"/>
      <c r="AX17" s="18"/>
      <c r="AY17" s="18"/>
      <c r="AZ17" s="18"/>
      <c r="BA17" s="22">
        <f t="shared" ref="BA17:BA24" si="16">INDEX(AO17:AQ17,IF($A$2&lt;3,$A$2,3))</f>
        <v>855</v>
      </c>
      <c r="BB17" s="22">
        <f t="shared" ref="BB17:BB23" si="17">INDEX(AR17:AT17,IF($A$2&lt;7,$A$2-3,3))</f>
        <v>1312</v>
      </c>
      <c r="BC17" s="18"/>
      <c r="BD17" s="18"/>
      <c r="BE17" s="22">
        <f t="shared" ref="BE17:BE24" si="18">INDEX(AO17:AZ17,$A$2)</f>
        <v>1312</v>
      </c>
      <c r="BF17" s="122" t="e">
        <f t="shared" ref="BF17:BK24" si="19">AO17/N17</f>
        <v>#DIV/0!</v>
      </c>
      <c r="BG17" s="111" t="e">
        <f t="shared" si="19"/>
        <v>#DIV/0!</v>
      </c>
      <c r="BH17" s="111" t="e">
        <f t="shared" si="14"/>
        <v>#DIV/0!</v>
      </c>
      <c r="BI17" s="111" t="e">
        <f t="shared" si="14"/>
        <v>#DIV/0!</v>
      </c>
      <c r="BJ17" s="111" t="e">
        <f t="shared" si="14"/>
        <v>#DIV/0!</v>
      </c>
      <c r="BK17" s="111" t="e">
        <f t="shared" si="14"/>
        <v>#DIV/0!</v>
      </c>
      <c r="BL17" s="18"/>
      <c r="BM17" s="18"/>
      <c r="BN17" s="18"/>
      <c r="BO17" s="18"/>
      <c r="BP17" s="18"/>
      <c r="BQ17" s="18"/>
      <c r="BR17" s="111" t="e">
        <f t="shared" ref="BR17:BR24" si="20">BA17/INDEX(N17:P17,IF($A$2&lt;3,$A$2,3))</f>
        <v>#DIV/0!</v>
      </c>
      <c r="BS17" s="111" t="e">
        <f t="shared" ref="BS17:BS24" si="21">BB17/INDEX(Q17:S17,IF($A$2&lt;7,$A$2-3,3))</f>
        <v>#DIV/0!</v>
      </c>
      <c r="BT17" s="18"/>
      <c r="BU17" s="18"/>
      <c r="BV17" s="111" t="e">
        <f t="shared" si="15"/>
        <v>#DIV/0!</v>
      </c>
    </row>
    <row r="18" spans="1:74" x14ac:dyDescent="0.25">
      <c r="A18" t="s">
        <v>6</v>
      </c>
      <c r="B18" s="6"/>
      <c r="Z18" s="18"/>
      <c r="AA18" s="18"/>
      <c r="AB18" s="18"/>
      <c r="AC18" s="18"/>
      <c r="AD18" s="22"/>
      <c r="AE18" s="22"/>
      <c r="AF18" s="22"/>
      <c r="AG18" s="22"/>
      <c r="AH18" s="22"/>
      <c r="AI18" s="22"/>
      <c r="AJ18" s="31"/>
      <c r="AK18" s="31"/>
      <c r="AL18" s="31"/>
      <c r="AM18" s="31"/>
      <c r="AN18" s="31"/>
      <c r="AO18" s="22">
        <f>[17]MP!K35</f>
        <v>1116</v>
      </c>
      <c r="AP18" s="22">
        <f>[18]MP!K35</f>
        <v>319</v>
      </c>
      <c r="AQ18" s="22">
        <f>[19]MP!K35</f>
        <v>661</v>
      </c>
      <c r="AR18" s="22">
        <f>[20]MP!K60</f>
        <v>837</v>
      </c>
      <c r="AS18" s="22">
        <f>[21]MP!K60</f>
        <v>650</v>
      </c>
      <c r="AT18" s="22">
        <f>[22]MP!K60</f>
        <v>563</v>
      </c>
      <c r="AU18" s="18"/>
      <c r="AV18" s="18"/>
      <c r="AW18" s="18"/>
      <c r="AX18" s="18"/>
      <c r="AY18" s="18"/>
      <c r="AZ18" s="18"/>
      <c r="BA18" s="22">
        <f t="shared" si="16"/>
        <v>661</v>
      </c>
      <c r="BB18" s="22">
        <f t="shared" si="17"/>
        <v>563</v>
      </c>
      <c r="BC18" s="18"/>
      <c r="BD18" s="18"/>
      <c r="BE18" s="22">
        <f t="shared" si="18"/>
        <v>563</v>
      </c>
      <c r="BF18" s="122" t="e">
        <f t="shared" si="19"/>
        <v>#DIV/0!</v>
      </c>
      <c r="BG18" s="111" t="e">
        <f t="shared" si="19"/>
        <v>#DIV/0!</v>
      </c>
      <c r="BH18" s="111" t="e">
        <f t="shared" si="14"/>
        <v>#DIV/0!</v>
      </c>
      <c r="BI18" s="111" t="e">
        <f t="shared" si="14"/>
        <v>#DIV/0!</v>
      </c>
      <c r="BJ18" s="111" t="e">
        <f t="shared" si="14"/>
        <v>#DIV/0!</v>
      </c>
      <c r="BK18" s="111" t="e">
        <f t="shared" si="14"/>
        <v>#DIV/0!</v>
      </c>
      <c r="BL18" s="18"/>
      <c r="BM18" s="18"/>
      <c r="BN18" s="18"/>
      <c r="BO18" s="18"/>
      <c r="BP18" s="18"/>
      <c r="BQ18" s="18"/>
      <c r="BR18" s="111" t="e">
        <f t="shared" si="20"/>
        <v>#DIV/0!</v>
      </c>
      <c r="BS18" s="111" t="e">
        <f t="shared" si="21"/>
        <v>#DIV/0!</v>
      </c>
      <c r="BT18" s="18"/>
      <c r="BU18" s="18"/>
      <c r="BV18" s="111" t="e">
        <f t="shared" si="15"/>
        <v>#DIV/0!</v>
      </c>
    </row>
    <row r="19" spans="1:74" x14ac:dyDescent="0.25">
      <c r="A19" t="s">
        <v>7</v>
      </c>
      <c r="B19" s="6"/>
      <c r="Z19" s="18"/>
      <c r="AA19" s="18"/>
      <c r="AB19" s="18"/>
      <c r="AC19" s="18"/>
      <c r="AD19" s="22"/>
      <c r="AE19" s="22"/>
      <c r="AF19" s="22"/>
      <c r="AG19" s="22"/>
      <c r="AH19" s="22"/>
      <c r="AI19" s="22"/>
      <c r="AJ19" s="31"/>
      <c r="AK19" s="31"/>
      <c r="AL19" s="31"/>
      <c r="AM19" s="31"/>
      <c r="AN19" s="31"/>
      <c r="AO19" s="22">
        <f>[17]MP!K36</f>
        <v>1727</v>
      </c>
      <c r="AP19" s="22">
        <f>[18]MP!K36</f>
        <v>1989</v>
      </c>
      <c r="AQ19" s="22">
        <f>[19]MP!K36</f>
        <v>1372</v>
      </c>
      <c r="AR19" s="22">
        <f>[20]MP!K61</f>
        <v>903</v>
      </c>
      <c r="AS19" s="22">
        <f>[21]MP!K61</f>
        <v>1466</v>
      </c>
      <c r="AT19" s="22">
        <f>[22]MP!K61</f>
        <v>1424</v>
      </c>
      <c r="AU19" s="18"/>
      <c r="AV19" s="18"/>
      <c r="AW19" s="18"/>
      <c r="AX19" s="18"/>
      <c r="AY19" s="18"/>
      <c r="AZ19" s="18"/>
      <c r="BA19" s="22">
        <f t="shared" si="16"/>
        <v>1372</v>
      </c>
      <c r="BB19" s="22">
        <f t="shared" si="17"/>
        <v>1424</v>
      </c>
      <c r="BC19" s="18"/>
      <c r="BD19" s="18"/>
      <c r="BE19" s="22">
        <f t="shared" si="18"/>
        <v>1424</v>
      </c>
      <c r="BF19" s="122" t="e">
        <f t="shared" si="19"/>
        <v>#DIV/0!</v>
      </c>
      <c r="BG19" s="111" t="e">
        <f t="shared" si="19"/>
        <v>#DIV/0!</v>
      </c>
      <c r="BH19" s="111" t="e">
        <f t="shared" si="14"/>
        <v>#DIV/0!</v>
      </c>
      <c r="BI19" s="111" t="e">
        <f t="shared" si="14"/>
        <v>#DIV/0!</v>
      </c>
      <c r="BJ19" s="111" t="e">
        <f t="shared" si="14"/>
        <v>#DIV/0!</v>
      </c>
      <c r="BK19" s="111" t="e">
        <f t="shared" si="14"/>
        <v>#DIV/0!</v>
      </c>
      <c r="BL19" s="18"/>
      <c r="BM19" s="18"/>
      <c r="BN19" s="18"/>
      <c r="BO19" s="18"/>
      <c r="BP19" s="18"/>
      <c r="BQ19" s="18"/>
      <c r="BR19" s="111" t="e">
        <f t="shared" si="20"/>
        <v>#DIV/0!</v>
      </c>
      <c r="BS19" s="111" t="e">
        <f t="shared" si="21"/>
        <v>#DIV/0!</v>
      </c>
      <c r="BT19" s="18"/>
      <c r="BU19" s="18"/>
      <c r="BV19" s="111" t="e">
        <f t="shared" si="15"/>
        <v>#DIV/0!</v>
      </c>
    </row>
    <row r="20" spans="1:74" x14ac:dyDescent="0.25">
      <c r="A20" t="s">
        <v>8</v>
      </c>
      <c r="B20" s="6"/>
      <c r="Z20" s="18"/>
      <c r="AA20" s="18"/>
      <c r="AB20" s="18"/>
      <c r="AC20" s="18"/>
      <c r="AD20" s="22"/>
      <c r="AE20" s="22"/>
      <c r="AF20" s="22"/>
      <c r="AG20" s="22"/>
      <c r="AH20" s="22"/>
      <c r="AI20" s="22"/>
      <c r="AJ20" s="31"/>
      <c r="AK20" s="31"/>
      <c r="AL20" s="31"/>
      <c r="AM20" s="31"/>
      <c r="AN20" s="31"/>
      <c r="AO20" s="22">
        <f>[17]MP!K37</f>
        <v>1778</v>
      </c>
      <c r="AP20" s="22">
        <f>[18]MP!K37</f>
        <v>1020</v>
      </c>
      <c r="AQ20" s="22">
        <f>[19]MP!K37</f>
        <v>1138</v>
      </c>
      <c r="AR20" s="22">
        <f>[20]MP!K62</f>
        <v>860</v>
      </c>
      <c r="AS20" s="22">
        <f>[21]MP!K62</f>
        <v>626</v>
      </c>
      <c r="AT20" s="22">
        <f>[22]MP!K62</f>
        <v>569</v>
      </c>
      <c r="AU20" s="18"/>
      <c r="AV20" s="18"/>
      <c r="AW20" s="18"/>
      <c r="AX20" s="18"/>
      <c r="AY20" s="18"/>
      <c r="AZ20" s="18"/>
      <c r="BA20" s="22">
        <f t="shared" si="16"/>
        <v>1138</v>
      </c>
      <c r="BB20" s="22">
        <f t="shared" si="17"/>
        <v>569</v>
      </c>
      <c r="BC20" s="18"/>
      <c r="BD20" s="18"/>
      <c r="BE20" s="22">
        <f t="shared" si="18"/>
        <v>569</v>
      </c>
      <c r="BF20" s="122" t="e">
        <f t="shared" si="19"/>
        <v>#DIV/0!</v>
      </c>
      <c r="BG20" s="111" t="e">
        <f t="shared" si="19"/>
        <v>#DIV/0!</v>
      </c>
      <c r="BH20" s="111" t="e">
        <f t="shared" si="14"/>
        <v>#DIV/0!</v>
      </c>
      <c r="BI20" s="111" t="e">
        <f t="shared" si="14"/>
        <v>#DIV/0!</v>
      </c>
      <c r="BJ20" s="111" t="e">
        <f t="shared" si="14"/>
        <v>#DIV/0!</v>
      </c>
      <c r="BK20" s="111" t="e">
        <f t="shared" si="14"/>
        <v>#DIV/0!</v>
      </c>
      <c r="BL20" s="18"/>
      <c r="BM20" s="18"/>
      <c r="BN20" s="18"/>
      <c r="BO20" s="18"/>
      <c r="BP20" s="18"/>
      <c r="BQ20" s="18"/>
      <c r="BR20" s="111" t="e">
        <f t="shared" si="20"/>
        <v>#DIV/0!</v>
      </c>
      <c r="BS20" s="111" t="e">
        <f t="shared" si="21"/>
        <v>#DIV/0!</v>
      </c>
      <c r="BT20" s="18"/>
      <c r="BU20" s="18"/>
      <c r="BV20" s="111" t="e">
        <f t="shared" si="15"/>
        <v>#DIV/0!</v>
      </c>
    </row>
    <row r="21" spans="1:74" x14ac:dyDescent="0.25">
      <c r="A21" t="s">
        <v>1</v>
      </c>
      <c r="B21" s="6"/>
      <c r="Z21" s="18"/>
      <c r="AA21" s="18"/>
      <c r="AB21" s="18"/>
      <c r="AC21" s="18"/>
      <c r="AD21" s="22"/>
      <c r="AE21" s="22"/>
      <c r="AF21" s="22"/>
      <c r="AG21" s="22"/>
      <c r="AH21" s="22"/>
      <c r="AI21" s="22"/>
      <c r="AJ21" s="31"/>
      <c r="AK21" s="31"/>
      <c r="AL21" s="31"/>
      <c r="AM21" s="31"/>
      <c r="AN21" s="31"/>
      <c r="AO21" s="22">
        <f>[17]MP!K38</f>
        <v>1048</v>
      </c>
      <c r="AP21" s="22">
        <f>[18]MP!K38</f>
        <v>609</v>
      </c>
      <c r="AQ21" s="22">
        <f>[19]MP!K38</f>
        <v>734</v>
      </c>
      <c r="AR21" s="22">
        <f>[20]MP!K63</f>
        <v>718</v>
      </c>
      <c r="AS21" s="22">
        <f>[21]MP!K63</f>
        <v>841</v>
      </c>
      <c r="AT21" s="22">
        <f>[22]MP!K63</f>
        <v>867</v>
      </c>
      <c r="AU21" s="18"/>
      <c r="AV21" s="18"/>
      <c r="AW21" s="18"/>
      <c r="AX21" s="18"/>
      <c r="AY21" s="18"/>
      <c r="AZ21" s="18"/>
      <c r="BA21" s="22">
        <f t="shared" si="16"/>
        <v>734</v>
      </c>
      <c r="BB21" s="22">
        <f t="shared" si="17"/>
        <v>867</v>
      </c>
      <c r="BC21" s="18"/>
      <c r="BD21" s="18"/>
      <c r="BE21" s="22">
        <f t="shared" si="18"/>
        <v>867</v>
      </c>
      <c r="BF21" s="122" t="e">
        <f t="shared" si="19"/>
        <v>#DIV/0!</v>
      </c>
      <c r="BG21" s="111" t="e">
        <f t="shared" si="19"/>
        <v>#DIV/0!</v>
      </c>
      <c r="BH21" s="111" t="e">
        <f t="shared" si="14"/>
        <v>#DIV/0!</v>
      </c>
      <c r="BI21" s="111" t="e">
        <f t="shared" si="14"/>
        <v>#DIV/0!</v>
      </c>
      <c r="BJ21" s="111" t="e">
        <f t="shared" si="14"/>
        <v>#DIV/0!</v>
      </c>
      <c r="BK21" s="111" t="e">
        <f t="shared" si="14"/>
        <v>#DIV/0!</v>
      </c>
      <c r="BL21" s="18"/>
      <c r="BM21" s="18"/>
      <c r="BN21" s="18"/>
      <c r="BO21" s="18"/>
      <c r="BP21" s="18"/>
      <c r="BQ21" s="18"/>
      <c r="BR21" s="111" t="e">
        <f t="shared" si="20"/>
        <v>#DIV/0!</v>
      </c>
      <c r="BS21" s="111" t="e">
        <f t="shared" si="21"/>
        <v>#DIV/0!</v>
      </c>
      <c r="BT21" s="18"/>
      <c r="BU21" s="18"/>
      <c r="BV21" s="111" t="e">
        <f t="shared" si="15"/>
        <v>#DIV/0!</v>
      </c>
    </row>
    <row r="22" spans="1:74" x14ac:dyDescent="0.25">
      <c r="A22" t="s">
        <v>2</v>
      </c>
      <c r="B22" s="6"/>
      <c r="Z22" s="18"/>
      <c r="AA22" s="18"/>
      <c r="AB22" s="18"/>
      <c r="AC22" s="18"/>
      <c r="AD22" s="22"/>
      <c r="AE22" s="22"/>
      <c r="AF22" s="22"/>
      <c r="AG22" s="22"/>
      <c r="AH22" s="22"/>
      <c r="AI22" s="22"/>
      <c r="AJ22" s="31"/>
      <c r="AK22" s="31"/>
      <c r="AL22" s="31"/>
      <c r="AM22" s="31"/>
      <c r="AN22" s="31"/>
      <c r="AO22" s="22">
        <f>[17]MP!K39</f>
        <v>773</v>
      </c>
      <c r="AP22" s="22">
        <f>[18]MP!K39</f>
        <v>461</v>
      </c>
      <c r="AQ22" s="22">
        <f>[19]MP!K39</f>
        <v>435</v>
      </c>
      <c r="AR22" s="22">
        <f>[20]MP!K64</f>
        <v>423</v>
      </c>
      <c r="AS22" s="22">
        <f>[21]MP!K64</f>
        <v>438</v>
      </c>
      <c r="AT22" s="22">
        <f>[22]MP!K64</f>
        <v>473</v>
      </c>
      <c r="AU22" s="18"/>
      <c r="AV22" s="18"/>
      <c r="AW22" s="18"/>
      <c r="AX22" s="18"/>
      <c r="AY22" s="18"/>
      <c r="AZ22" s="18"/>
      <c r="BA22" s="22">
        <f t="shared" si="16"/>
        <v>435</v>
      </c>
      <c r="BB22" s="22">
        <f t="shared" si="17"/>
        <v>473</v>
      </c>
      <c r="BC22" s="18"/>
      <c r="BD22" s="18"/>
      <c r="BE22" s="22">
        <f t="shared" si="18"/>
        <v>473</v>
      </c>
      <c r="BF22" s="122" t="e">
        <f t="shared" si="19"/>
        <v>#DIV/0!</v>
      </c>
      <c r="BG22" s="111" t="e">
        <f t="shared" si="19"/>
        <v>#DIV/0!</v>
      </c>
      <c r="BH22" s="111" t="e">
        <f t="shared" si="14"/>
        <v>#DIV/0!</v>
      </c>
      <c r="BI22" s="111" t="e">
        <f t="shared" si="14"/>
        <v>#DIV/0!</v>
      </c>
      <c r="BJ22" s="111" t="e">
        <f t="shared" si="14"/>
        <v>#DIV/0!</v>
      </c>
      <c r="BK22" s="111" t="e">
        <f t="shared" si="14"/>
        <v>#DIV/0!</v>
      </c>
      <c r="BL22" s="18"/>
      <c r="BM22" s="18"/>
      <c r="BN22" s="18"/>
      <c r="BO22" s="18"/>
      <c r="BP22" s="18"/>
      <c r="BQ22" s="18"/>
      <c r="BR22" s="111" t="e">
        <f t="shared" si="20"/>
        <v>#DIV/0!</v>
      </c>
      <c r="BS22" s="111" t="e">
        <f t="shared" si="21"/>
        <v>#DIV/0!</v>
      </c>
      <c r="BT22" s="18"/>
      <c r="BU22" s="18"/>
      <c r="BV22" s="111" t="e">
        <f t="shared" si="15"/>
        <v>#DIV/0!</v>
      </c>
    </row>
    <row r="23" spans="1:74" x14ac:dyDescent="0.25">
      <c r="A23" s="135" t="s">
        <v>136</v>
      </c>
      <c r="B23" s="6"/>
      <c r="Z23" s="18"/>
      <c r="AA23" s="18"/>
      <c r="AB23" s="18"/>
      <c r="AC23" s="18"/>
      <c r="AD23" s="22"/>
      <c r="AE23" s="22"/>
      <c r="AF23" s="22"/>
      <c r="AG23" s="22"/>
      <c r="AH23" s="22"/>
      <c r="AI23" s="22"/>
      <c r="AJ23" s="31"/>
      <c r="AK23" s="31"/>
      <c r="AL23" s="31"/>
      <c r="AM23" s="31"/>
      <c r="AN23" s="31"/>
      <c r="AO23" s="22"/>
      <c r="AP23" s="136">
        <f>[18]MP!K40</f>
        <v>1555</v>
      </c>
      <c r="AQ23" s="136">
        <f>[19]MP!K40</f>
        <v>1709</v>
      </c>
      <c r="AR23" s="136">
        <f>[20]MP!K65</f>
        <v>2366</v>
      </c>
      <c r="AS23" s="22">
        <f>[21]MP!K65</f>
        <v>2740</v>
      </c>
      <c r="AT23" s="22">
        <f>[22]MP!K65</f>
        <v>3299</v>
      </c>
      <c r="AU23" s="18"/>
      <c r="AV23" s="18"/>
      <c r="AW23" s="18"/>
      <c r="AX23" s="18"/>
      <c r="AY23" s="18"/>
      <c r="AZ23" s="18"/>
      <c r="BA23" s="22">
        <f t="shared" si="16"/>
        <v>1709</v>
      </c>
      <c r="BB23" s="22">
        <f t="shared" si="17"/>
        <v>3299</v>
      </c>
      <c r="BC23" s="18"/>
      <c r="BD23" s="18"/>
      <c r="BE23" s="22"/>
      <c r="BF23" s="122"/>
      <c r="BG23" s="111"/>
      <c r="BH23" s="111"/>
      <c r="BI23" s="111"/>
      <c r="BJ23" s="111"/>
      <c r="BK23" s="111"/>
      <c r="BL23" s="18"/>
      <c r="BM23" s="18"/>
      <c r="BN23" s="18"/>
      <c r="BO23" s="18"/>
      <c r="BP23" s="18"/>
      <c r="BQ23" s="18"/>
      <c r="BR23" s="111"/>
      <c r="BS23" s="111"/>
      <c r="BT23" s="18"/>
      <c r="BU23" s="18"/>
      <c r="BV23" s="111"/>
    </row>
    <row r="24" spans="1:74" s="19" customFormat="1" x14ac:dyDescent="0.25">
      <c r="A24" s="1" t="s">
        <v>137</v>
      </c>
      <c r="B24" s="7">
        <f>SUM(B16:B22)</f>
        <v>0</v>
      </c>
      <c r="C24" s="7">
        <f t="shared" ref="C24:Y24" si="22">SUM(C16:C22)</f>
        <v>0</v>
      </c>
      <c r="D24" s="7">
        <f t="shared" si="22"/>
        <v>0</v>
      </c>
      <c r="E24" s="7">
        <f t="shared" si="22"/>
        <v>0</v>
      </c>
      <c r="F24" s="7">
        <f t="shared" si="22"/>
        <v>0</v>
      </c>
      <c r="G24" s="7">
        <f t="shared" si="22"/>
        <v>0</v>
      </c>
      <c r="H24" s="7">
        <f t="shared" si="22"/>
        <v>0</v>
      </c>
      <c r="I24" s="7">
        <f t="shared" si="22"/>
        <v>0</v>
      </c>
      <c r="J24" s="7">
        <f t="shared" si="22"/>
        <v>0</v>
      </c>
      <c r="K24" s="7">
        <f t="shared" si="22"/>
        <v>0</v>
      </c>
      <c r="L24" s="7">
        <f t="shared" si="22"/>
        <v>0</v>
      </c>
      <c r="M24" s="7">
        <f t="shared" si="22"/>
        <v>0</v>
      </c>
      <c r="N24" s="7">
        <f t="shared" si="22"/>
        <v>0</v>
      </c>
      <c r="O24" s="7">
        <f t="shared" si="22"/>
        <v>0</v>
      </c>
      <c r="P24" s="7">
        <f t="shared" si="22"/>
        <v>0</v>
      </c>
      <c r="Q24" s="7">
        <f t="shared" si="22"/>
        <v>0</v>
      </c>
      <c r="R24" s="7">
        <f t="shared" si="22"/>
        <v>0</v>
      </c>
      <c r="S24" s="7">
        <f t="shared" si="22"/>
        <v>0</v>
      </c>
      <c r="T24" s="7">
        <f t="shared" si="22"/>
        <v>0</v>
      </c>
      <c r="U24" s="7">
        <f t="shared" si="22"/>
        <v>0</v>
      </c>
      <c r="V24" s="7">
        <f t="shared" si="22"/>
        <v>0</v>
      </c>
      <c r="W24" s="7">
        <f t="shared" si="22"/>
        <v>0</v>
      </c>
      <c r="X24" s="7">
        <f t="shared" si="22"/>
        <v>0</v>
      </c>
      <c r="Y24" s="7">
        <f t="shared" si="22"/>
        <v>0</v>
      </c>
      <c r="Z24" s="17">
        <f t="shared" ref="Z24" si="23">INDEX($N24:$Y24,$A$2)</f>
        <v>0</v>
      </c>
      <c r="AA24" s="17">
        <f t="shared" ref="AA24" si="24">P24</f>
        <v>0</v>
      </c>
      <c r="AB24" s="17">
        <f t="shared" ref="AB24" si="25">S24</f>
        <v>0</v>
      </c>
      <c r="AC24" s="17">
        <f t="shared" ref="AC24" si="26">V24</f>
        <v>0</v>
      </c>
      <c r="AD24" s="22">
        <f t="shared" ref="AD24" si="27">X24</f>
        <v>0</v>
      </c>
      <c r="AE24" s="27">
        <f t="shared" ref="AE24" si="28">INDEX($B24:$M24,$A$2)</f>
        <v>0</v>
      </c>
      <c r="AF24" s="27">
        <f t="shared" ref="AF24" si="29">D24</f>
        <v>0</v>
      </c>
      <c r="AG24" s="27">
        <f t="shared" ref="AG24" si="30">G24</f>
        <v>0</v>
      </c>
      <c r="AH24" s="27">
        <f t="shared" ref="AH24" si="31">J24</f>
        <v>0</v>
      </c>
      <c r="AI24" s="27">
        <f t="shared" ref="AI24" si="32">M24</f>
        <v>0</v>
      </c>
      <c r="AJ24" s="32" t="e">
        <f t="shared" ref="AJ24" si="33">Z24/AE24-1</f>
        <v>#DIV/0!</v>
      </c>
      <c r="AK24" s="32" t="e">
        <f t="shared" ref="AK24:AN24" si="34">AA24/AF24-1</f>
        <v>#DIV/0!</v>
      </c>
      <c r="AL24" s="32" t="e">
        <f t="shared" si="34"/>
        <v>#DIV/0!</v>
      </c>
      <c r="AM24" s="31" t="e">
        <f t="shared" si="34"/>
        <v>#DIV/0!</v>
      </c>
      <c r="AN24" s="31" t="e">
        <f t="shared" si="34"/>
        <v>#DIV/0!</v>
      </c>
      <c r="AO24" s="7">
        <f t="shared" ref="AO24" si="35">SUM(AO16:AO22)</f>
        <v>6810</v>
      </c>
      <c r="AP24" s="7">
        <f>SUM(AP16:AP23)</f>
        <v>6667</v>
      </c>
      <c r="AQ24" s="7">
        <f t="shared" ref="AQ24:AT24" si="36">SUM(AQ16:AQ22)</f>
        <v>5243</v>
      </c>
      <c r="AR24" s="7">
        <f t="shared" si="36"/>
        <v>4730</v>
      </c>
      <c r="AS24" s="7">
        <f t="shared" si="36"/>
        <v>4944</v>
      </c>
      <c r="AT24" s="7">
        <f t="shared" si="36"/>
        <v>5524</v>
      </c>
      <c r="AU24" s="17"/>
      <c r="AV24" s="17"/>
      <c r="AW24" s="17"/>
      <c r="AX24" s="17"/>
      <c r="AY24" s="17"/>
      <c r="AZ24" s="17"/>
      <c r="BA24" s="115">
        <f t="shared" si="16"/>
        <v>5243</v>
      </c>
      <c r="BB24" s="115">
        <f>INDEX(AR24:AT24,IF($A$2&lt;7,$A$2-3,3))</f>
        <v>5524</v>
      </c>
      <c r="BC24" s="37"/>
      <c r="BD24" s="37"/>
      <c r="BE24" s="115">
        <f t="shared" si="18"/>
        <v>5524</v>
      </c>
      <c r="BF24" s="123" t="e">
        <f t="shared" si="19"/>
        <v>#DIV/0!</v>
      </c>
      <c r="BG24" s="118" t="e">
        <f t="shared" si="19"/>
        <v>#DIV/0!</v>
      </c>
      <c r="BH24" s="118" t="e">
        <f t="shared" si="19"/>
        <v>#DIV/0!</v>
      </c>
      <c r="BI24" s="118" t="e">
        <f t="shared" si="19"/>
        <v>#DIV/0!</v>
      </c>
      <c r="BJ24" s="118" t="e">
        <f t="shared" si="19"/>
        <v>#DIV/0!</v>
      </c>
      <c r="BK24" s="118" t="e">
        <f t="shared" si="19"/>
        <v>#DIV/0!</v>
      </c>
      <c r="BL24" s="37"/>
      <c r="BM24" s="37"/>
      <c r="BN24" s="37"/>
      <c r="BO24" s="37"/>
      <c r="BP24" s="37"/>
      <c r="BQ24" s="37"/>
      <c r="BR24" s="118" t="e">
        <f t="shared" si="20"/>
        <v>#DIV/0!</v>
      </c>
      <c r="BS24" s="111" t="e">
        <f t="shared" si="21"/>
        <v>#DIV/0!</v>
      </c>
      <c r="BT24" s="37"/>
      <c r="BU24" s="37"/>
      <c r="BV24" s="118" t="e">
        <f t="shared" si="15"/>
        <v>#DIV/0!</v>
      </c>
    </row>
    <row r="25" spans="1:74" x14ac:dyDescent="0.25"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24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</row>
    <row r="26" spans="1:74" x14ac:dyDescent="0.25"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24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1:74" s="19" customFormat="1" x14ac:dyDescent="0.25">
      <c r="A27" s="2" t="s">
        <v>10</v>
      </c>
      <c r="B27" s="3">
        <f t="shared" ref="B27:Y27" si="37">B15</f>
        <v>42005</v>
      </c>
      <c r="C27" s="3">
        <f t="shared" si="37"/>
        <v>42036</v>
      </c>
      <c r="D27" s="3">
        <f t="shared" si="37"/>
        <v>42064</v>
      </c>
      <c r="E27" s="3">
        <f t="shared" si="37"/>
        <v>42095</v>
      </c>
      <c r="F27" s="3">
        <f t="shared" si="37"/>
        <v>42125</v>
      </c>
      <c r="G27" s="3">
        <f t="shared" si="37"/>
        <v>42156</v>
      </c>
      <c r="H27" s="3">
        <f t="shared" si="37"/>
        <v>42186</v>
      </c>
      <c r="I27" s="3">
        <f t="shared" si="37"/>
        <v>42217</v>
      </c>
      <c r="J27" s="3">
        <f t="shared" si="37"/>
        <v>42248</v>
      </c>
      <c r="K27" s="3">
        <f t="shared" si="37"/>
        <v>42278</v>
      </c>
      <c r="L27" s="3">
        <f t="shared" si="37"/>
        <v>42309</v>
      </c>
      <c r="M27" s="3">
        <f t="shared" si="37"/>
        <v>42339</v>
      </c>
      <c r="N27" s="3">
        <f t="shared" si="37"/>
        <v>42370</v>
      </c>
      <c r="O27" s="3">
        <f t="shared" si="37"/>
        <v>42401</v>
      </c>
      <c r="P27" s="3">
        <f t="shared" si="37"/>
        <v>42430</v>
      </c>
      <c r="Q27" s="3">
        <f t="shared" si="37"/>
        <v>42461</v>
      </c>
      <c r="R27" s="3">
        <f t="shared" si="37"/>
        <v>42491</v>
      </c>
      <c r="S27" s="3">
        <f t="shared" si="37"/>
        <v>42522</v>
      </c>
      <c r="T27" s="3">
        <f t="shared" si="37"/>
        <v>42552</v>
      </c>
      <c r="U27" s="3">
        <f t="shared" si="37"/>
        <v>42583</v>
      </c>
      <c r="V27" s="3">
        <f t="shared" si="37"/>
        <v>42614</v>
      </c>
      <c r="W27" s="3">
        <f t="shared" si="37"/>
        <v>42644</v>
      </c>
      <c r="X27" s="3">
        <f t="shared" si="37"/>
        <v>42675</v>
      </c>
      <c r="Y27" s="3">
        <f t="shared" si="37"/>
        <v>42705</v>
      </c>
      <c r="Z27" s="29" t="str">
        <f>Z15</f>
        <v>YTD 6/16</v>
      </c>
      <c r="AA27" s="29" t="s">
        <v>19</v>
      </c>
      <c r="AB27" s="29" t="s">
        <v>20</v>
      </c>
      <c r="AC27" s="29" t="s">
        <v>21</v>
      </c>
      <c r="AD27" s="29" t="s">
        <v>22</v>
      </c>
      <c r="AE27" s="26" t="str">
        <f t="shared" ref="AE27:AI27" si="38">AE15</f>
        <v>YTD 6/15</v>
      </c>
      <c r="AF27" s="26" t="str">
        <f t="shared" si="38"/>
        <v>Q1 '15</v>
      </c>
      <c r="AG27" s="26" t="str">
        <f t="shared" si="38"/>
        <v>Q2 '15</v>
      </c>
      <c r="AH27" s="26" t="str">
        <f t="shared" si="38"/>
        <v>Q3 '15</v>
      </c>
      <c r="AI27" s="26" t="str">
        <f t="shared" si="38"/>
        <v>Q4 '15</v>
      </c>
      <c r="AJ27" s="30" t="s">
        <v>27</v>
      </c>
      <c r="AK27" s="30" t="s">
        <v>29</v>
      </c>
      <c r="AL27" s="30" t="s">
        <v>30</v>
      </c>
      <c r="AM27" s="30" t="s">
        <v>31</v>
      </c>
      <c r="AN27" s="30" t="s">
        <v>32</v>
      </c>
      <c r="AO27" s="108">
        <v>42736</v>
      </c>
      <c r="AP27" s="108">
        <v>42767</v>
      </c>
      <c r="AQ27" s="108">
        <v>42795</v>
      </c>
      <c r="AR27" s="108">
        <v>42826</v>
      </c>
      <c r="AS27" s="108">
        <v>42856</v>
      </c>
      <c r="AT27" s="108">
        <v>42887</v>
      </c>
      <c r="AU27" s="108">
        <v>42917</v>
      </c>
      <c r="AV27" s="108">
        <v>42948</v>
      </c>
      <c r="AW27" s="108">
        <v>42979</v>
      </c>
      <c r="AX27" s="108">
        <v>43009</v>
      </c>
      <c r="AY27" s="108">
        <v>43040</v>
      </c>
      <c r="AZ27" s="108">
        <v>43070</v>
      </c>
      <c r="BA27" s="29" t="s">
        <v>123</v>
      </c>
      <c r="BB27" s="29" t="s">
        <v>124</v>
      </c>
      <c r="BC27" s="29" t="s">
        <v>125</v>
      </c>
      <c r="BD27" s="29" t="s">
        <v>126</v>
      </c>
      <c r="BE27" s="29" t="str">
        <f>$BE$3</f>
        <v>YTD 6/17</v>
      </c>
      <c r="BF27" s="121">
        <v>42736</v>
      </c>
      <c r="BG27" s="108">
        <v>42767</v>
      </c>
      <c r="BH27" s="108">
        <v>42795</v>
      </c>
      <c r="BI27" s="108">
        <v>42826</v>
      </c>
      <c r="BJ27" s="108">
        <v>42856</v>
      </c>
      <c r="BK27" s="108">
        <v>42887</v>
      </c>
      <c r="BL27" s="108">
        <v>42917</v>
      </c>
      <c r="BM27" s="108">
        <v>42948</v>
      </c>
      <c r="BN27" s="108">
        <v>42979</v>
      </c>
      <c r="BO27" s="108">
        <v>43009</v>
      </c>
      <c r="BP27" s="108">
        <v>43040</v>
      </c>
      <c r="BQ27" s="108">
        <v>43070</v>
      </c>
      <c r="BR27" s="29" t="s">
        <v>127</v>
      </c>
      <c r="BS27" s="29" t="s">
        <v>128</v>
      </c>
      <c r="BT27" s="29" t="s">
        <v>96</v>
      </c>
      <c r="BU27" s="29" t="s">
        <v>129</v>
      </c>
      <c r="BV27" s="112" t="s">
        <v>130</v>
      </c>
    </row>
    <row r="28" spans="1:74" x14ac:dyDescent="0.25">
      <c r="A28" t="s">
        <v>159</v>
      </c>
      <c r="Y28" s="6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31"/>
      <c r="AK28" s="31"/>
      <c r="AL28" s="31"/>
      <c r="AM28" s="31"/>
      <c r="AN28" s="31"/>
      <c r="AO28" s="22">
        <f>[17]Actv!M30</f>
        <v>26</v>
      </c>
      <c r="AP28" s="22">
        <f>[18]Actv!M30</f>
        <v>35</v>
      </c>
      <c r="AQ28" s="22">
        <f>[19]Actv!M30</f>
        <v>33</v>
      </c>
      <c r="AR28" s="22">
        <f>[20]Actv!M51</f>
        <v>157</v>
      </c>
      <c r="AS28" s="22">
        <f>[21]Actv!M51</f>
        <v>102</v>
      </c>
      <c r="AT28" s="22">
        <f>[22]Actv!M51</f>
        <v>92</v>
      </c>
      <c r="AU28" s="18"/>
      <c r="AV28" s="18"/>
      <c r="AW28" s="18"/>
      <c r="AX28" s="18"/>
      <c r="AY28" s="18"/>
      <c r="AZ28" s="18"/>
      <c r="BA28" s="110">
        <f>SUM(AO28:INDEX(AO28:AQ28,IF($A$2&lt;3,$A$2,3)))</f>
        <v>94</v>
      </c>
      <c r="BB28" s="110">
        <f>SUM(AR28:INDEX(AR28:AT28,IF($A$2&lt;7,$A$2-3,3)))</f>
        <v>351</v>
      </c>
      <c r="BC28" s="110">
        <f>SUM(AU28:INDEX(AU28:AW28,IF(AND($A$2&gt;6,$A$2&lt;10),$A$2-6,0)))</f>
        <v>0</v>
      </c>
      <c r="BD28" s="110">
        <f>SUM(AX28:INDEX(AX28:AZ28,IF($A$2&gt;9,$A$2-9,0)))</f>
        <v>0</v>
      </c>
      <c r="BE28" s="110">
        <f>SUM($AO28:INDEX(AO28:AZ28,$A$2))</f>
        <v>445</v>
      </c>
      <c r="BF28" s="122" t="e">
        <f t="shared" ref="BF28:BQ36" si="39">AO28/N28</f>
        <v>#DIV/0!</v>
      </c>
      <c r="BG28" s="111" t="e">
        <f t="shared" si="39"/>
        <v>#DIV/0!</v>
      </c>
      <c r="BH28" s="111" t="e">
        <f t="shared" si="39"/>
        <v>#DIV/0!</v>
      </c>
      <c r="BI28" s="111" t="e">
        <f t="shared" si="39"/>
        <v>#DIV/0!</v>
      </c>
      <c r="BJ28" s="111" t="e">
        <f t="shared" si="39"/>
        <v>#DIV/0!</v>
      </c>
      <c r="BK28" s="111" t="e">
        <f t="shared" si="39"/>
        <v>#DIV/0!</v>
      </c>
      <c r="BL28" s="111" t="e">
        <f t="shared" si="39"/>
        <v>#DIV/0!</v>
      </c>
      <c r="BM28" s="111" t="e">
        <f t="shared" si="39"/>
        <v>#DIV/0!</v>
      </c>
      <c r="BN28" s="111" t="e">
        <f t="shared" si="39"/>
        <v>#DIV/0!</v>
      </c>
      <c r="BO28" s="111" t="e">
        <f t="shared" si="39"/>
        <v>#DIV/0!</v>
      </c>
      <c r="BP28" s="111" t="e">
        <f t="shared" si="39"/>
        <v>#DIV/0!</v>
      </c>
      <c r="BQ28" s="111" t="e">
        <f t="shared" si="39"/>
        <v>#DIV/0!</v>
      </c>
      <c r="BR28" s="111" t="e">
        <f>BA28/SUM(N28:INDEX(N28:P28,IF($A$2&lt;3,$A$2,3)))</f>
        <v>#DIV/0!</v>
      </c>
      <c r="BS28" s="111" t="e">
        <f>BB28/SUM(Q28:INDEX(Q28:S28,IF($A$2&lt;7,$A$2-3,3)))</f>
        <v>#DIV/0!</v>
      </c>
      <c r="BT28" s="111" t="e">
        <f t="shared" ref="BT28:BU36" si="40">BC28/AC28</f>
        <v>#DIV/0!</v>
      </c>
      <c r="BU28" s="111" t="e">
        <f t="shared" si="40"/>
        <v>#DIV/0!</v>
      </c>
      <c r="BV28" s="111" t="e">
        <f t="shared" ref="BV28:BV36" si="41">BE28/Z28</f>
        <v>#DIV/0!</v>
      </c>
    </row>
    <row r="29" spans="1:74" x14ac:dyDescent="0.25">
      <c r="A29" t="s">
        <v>5</v>
      </c>
      <c r="Y29" s="6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31"/>
      <c r="AK29" s="31"/>
      <c r="AL29" s="31"/>
      <c r="AM29" s="31"/>
      <c r="AN29" s="31"/>
      <c r="AO29" s="22">
        <f>[17]Actv!M31</f>
        <v>113</v>
      </c>
      <c r="AP29" s="22">
        <f>[18]Actv!M31</f>
        <v>203</v>
      </c>
      <c r="AQ29" s="22">
        <f>[19]Actv!M31</f>
        <v>448</v>
      </c>
      <c r="AR29" s="22">
        <f>[20]Actv!M52</f>
        <v>317</v>
      </c>
      <c r="AS29" s="22">
        <f>[21]Actv!M52</f>
        <v>275</v>
      </c>
      <c r="AT29" s="22">
        <f>[22]Actv!M52</f>
        <v>706</v>
      </c>
      <c r="AU29" s="18"/>
      <c r="AV29" s="18"/>
      <c r="AW29" s="18"/>
      <c r="AX29" s="18"/>
      <c r="AY29" s="18"/>
      <c r="AZ29" s="18"/>
      <c r="BA29" s="110">
        <f>SUM(AO29:INDEX(AO29:AQ29,IF($A$2&lt;3,$A$2,3)))</f>
        <v>764</v>
      </c>
      <c r="BB29" s="110">
        <f>SUM(AR29:INDEX(AR29:AT29,IF($A$2&lt;7,$A$2-3,3)))</f>
        <v>1298</v>
      </c>
      <c r="BC29" s="110">
        <f>SUM(AU29:INDEX(AU29:AW29,IF(AND($A$2&gt;6,$A$2&lt;10),$A$2-6,0)))</f>
        <v>0</v>
      </c>
      <c r="BD29" s="110">
        <f>SUM(AX29:INDEX(AX29:AZ29,IF($A$2&gt;9,$A$2-9,0)))</f>
        <v>0</v>
      </c>
      <c r="BE29" s="110">
        <f>SUM($AO29:INDEX(AO29:AZ29,$A$2))</f>
        <v>2062</v>
      </c>
      <c r="BF29" s="122" t="e">
        <f t="shared" si="39"/>
        <v>#DIV/0!</v>
      </c>
      <c r="BG29" s="111" t="e">
        <f t="shared" si="39"/>
        <v>#DIV/0!</v>
      </c>
      <c r="BH29" s="111" t="e">
        <f t="shared" si="39"/>
        <v>#DIV/0!</v>
      </c>
      <c r="BI29" s="111" t="e">
        <f t="shared" si="39"/>
        <v>#DIV/0!</v>
      </c>
      <c r="BJ29" s="111" t="e">
        <f t="shared" si="39"/>
        <v>#DIV/0!</v>
      </c>
      <c r="BK29" s="111" t="e">
        <f t="shared" si="39"/>
        <v>#DIV/0!</v>
      </c>
      <c r="BL29" s="111" t="e">
        <f t="shared" si="39"/>
        <v>#DIV/0!</v>
      </c>
      <c r="BM29" s="111" t="e">
        <f t="shared" si="39"/>
        <v>#DIV/0!</v>
      </c>
      <c r="BN29" s="111" t="e">
        <f t="shared" si="39"/>
        <v>#DIV/0!</v>
      </c>
      <c r="BO29" s="111" t="e">
        <f t="shared" si="39"/>
        <v>#DIV/0!</v>
      </c>
      <c r="BP29" s="111" t="e">
        <f t="shared" si="39"/>
        <v>#DIV/0!</v>
      </c>
      <c r="BQ29" s="111" t="e">
        <f t="shared" si="39"/>
        <v>#DIV/0!</v>
      </c>
      <c r="BR29" s="111" t="e">
        <f>BA29/SUM(N29:INDEX(N29:P29,IF($A$2&lt;3,$A$2,3)))</f>
        <v>#DIV/0!</v>
      </c>
      <c r="BS29" s="111" t="e">
        <f>BB29/SUM(Q29:INDEX(Q29:S29,IF($A$2&lt;7,$A$2-3,3)))</f>
        <v>#DIV/0!</v>
      </c>
      <c r="BT29" s="111" t="e">
        <f t="shared" si="40"/>
        <v>#DIV/0!</v>
      </c>
      <c r="BU29" s="111" t="e">
        <f t="shared" si="40"/>
        <v>#DIV/0!</v>
      </c>
      <c r="BV29" s="111" t="e">
        <f t="shared" si="41"/>
        <v>#DIV/0!</v>
      </c>
    </row>
    <row r="30" spans="1:74" x14ac:dyDescent="0.25">
      <c r="A30" t="s">
        <v>6</v>
      </c>
      <c r="Y30" s="6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31"/>
      <c r="AK30" s="31"/>
      <c r="AL30" s="31"/>
      <c r="AM30" s="31"/>
      <c r="AN30" s="31"/>
      <c r="AO30" s="22">
        <f>[17]Actv!M32</f>
        <v>163</v>
      </c>
      <c r="AP30" s="22">
        <f>[18]Actv!M32</f>
        <v>71</v>
      </c>
      <c r="AQ30" s="22">
        <f>[19]Actv!M32</f>
        <v>179</v>
      </c>
      <c r="AR30" s="22">
        <f>[20]Actv!M53</f>
        <v>188</v>
      </c>
      <c r="AS30" s="22">
        <f>[21]Actv!M53</f>
        <v>137</v>
      </c>
      <c r="AT30" s="22">
        <f>[22]Actv!M53</f>
        <v>108</v>
      </c>
      <c r="AU30" s="18"/>
      <c r="AV30" s="18"/>
      <c r="AW30" s="18"/>
      <c r="AX30" s="18"/>
      <c r="AY30" s="18"/>
      <c r="AZ30" s="18"/>
      <c r="BA30" s="110">
        <f>SUM(AO30:INDEX(AO30:AQ30,IF($A$2&lt;3,$A$2,3)))</f>
        <v>413</v>
      </c>
      <c r="BB30" s="110">
        <f>SUM(AR30:INDEX(AR30:AT30,IF($A$2&lt;7,$A$2-3,3)))</f>
        <v>433</v>
      </c>
      <c r="BC30" s="110">
        <f>SUM(AU30:INDEX(AU30:AW30,IF(AND($A$2&gt;6,$A$2&lt;10),$A$2-6,0)))</f>
        <v>0</v>
      </c>
      <c r="BD30" s="110">
        <f>SUM(AX30:INDEX(AX30:AZ30,IF($A$2&gt;9,$A$2-9,0)))</f>
        <v>0</v>
      </c>
      <c r="BE30" s="110">
        <f>SUM($AO30:INDEX(AO30:AZ30,$A$2))</f>
        <v>846</v>
      </c>
      <c r="BF30" s="122" t="e">
        <f t="shared" si="39"/>
        <v>#DIV/0!</v>
      </c>
      <c r="BG30" s="111" t="e">
        <f t="shared" si="39"/>
        <v>#DIV/0!</v>
      </c>
      <c r="BH30" s="111" t="e">
        <f t="shared" si="39"/>
        <v>#DIV/0!</v>
      </c>
      <c r="BI30" s="111" t="e">
        <f t="shared" si="39"/>
        <v>#DIV/0!</v>
      </c>
      <c r="BJ30" s="111" t="e">
        <f t="shared" si="39"/>
        <v>#DIV/0!</v>
      </c>
      <c r="BK30" s="111" t="e">
        <f t="shared" si="39"/>
        <v>#DIV/0!</v>
      </c>
      <c r="BL30" s="111" t="e">
        <f t="shared" si="39"/>
        <v>#DIV/0!</v>
      </c>
      <c r="BM30" s="111" t="e">
        <f t="shared" si="39"/>
        <v>#DIV/0!</v>
      </c>
      <c r="BN30" s="111" t="e">
        <f t="shared" si="39"/>
        <v>#DIV/0!</v>
      </c>
      <c r="BO30" s="111" t="e">
        <f t="shared" si="39"/>
        <v>#DIV/0!</v>
      </c>
      <c r="BP30" s="111" t="e">
        <f t="shared" si="39"/>
        <v>#DIV/0!</v>
      </c>
      <c r="BQ30" s="111" t="e">
        <f t="shared" si="39"/>
        <v>#DIV/0!</v>
      </c>
      <c r="BR30" s="111" t="e">
        <f>BA30/SUM(N30:INDEX(N30:P30,IF($A$2&lt;3,$A$2,3)))</f>
        <v>#DIV/0!</v>
      </c>
      <c r="BS30" s="111" t="e">
        <f>BB30/SUM(Q30:INDEX(Q30:S30,IF($A$2&lt;7,$A$2-3,3)))</f>
        <v>#DIV/0!</v>
      </c>
      <c r="BT30" s="111" t="e">
        <f t="shared" si="40"/>
        <v>#DIV/0!</v>
      </c>
      <c r="BU30" s="111" t="e">
        <f t="shared" si="40"/>
        <v>#DIV/0!</v>
      </c>
      <c r="BV30" s="111" t="e">
        <f t="shared" si="41"/>
        <v>#DIV/0!</v>
      </c>
    </row>
    <row r="31" spans="1:74" x14ac:dyDescent="0.25">
      <c r="A31" t="s">
        <v>7</v>
      </c>
      <c r="Y31" s="6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31"/>
      <c r="AK31" s="31"/>
      <c r="AL31" s="31"/>
      <c r="AM31" s="31"/>
      <c r="AN31" s="31"/>
      <c r="AO31" s="22">
        <f>[17]Actv!M33</f>
        <v>154</v>
      </c>
      <c r="AP31" s="22">
        <f>[18]Actv!M33</f>
        <v>299</v>
      </c>
      <c r="AQ31" s="22">
        <f>[19]Actv!M33</f>
        <v>194</v>
      </c>
      <c r="AR31" s="22">
        <f>[20]Actv!M54</f>
        <v>139</v>
      </c>
      <c r="AS31" s="22">
        <f>[21]Actv!M54</f>
        <v>154</v>
      </c>
      <c r="AT31" s="22">
        <f>[22]Actv!M54</f>
        <v>136</v>
      </c>
      <c r="AU31" s="18"/>
      <c r="AV31" s="18"/>
      <c r="AW31" s="18"/>
      <c r="AX31" s="18"/>
      <c r="AY31" s="18"/>
      <c r="AZ31" s="18"/>
      <c r="BA31" s="110">
        <f>SUM(AO31:INDEX(AO31:AQ31,IF($A$2&lt;3,$A$2,3)))</f>
        <v>647</v>
      </c>
      <c r="BB31" s="110">
        <f>SUM(AR31:INDEX(AR31:AT31,IF($A$2&lt;7,$A$2-3,3)))</f>
        <v>429</v>
      </c>
      <c r="BC31" s="110">
        <f>SUM(AU31:INDEX(AU31:AW31,IF(AND($A$2&gt;6,$A$2&lt;10),$A$2-6,0)))</f>
        <v>0</v>
      </c>
      <c r="BD31" s="110">
        <f>SUM(AX31:INDEX(AX31:AZ31,IF($A$2&gt;9,$A$2-9,0)))</f>
        <v>0</v>
      </c>
      <c r="BE31" s="110">
        <f>SUM($AO31:INDEX(AO31:AZ31,$A$2))</f>
        <v>1076</v>
      </c>
      <c r="BF31" s="122" t="e">
        <f t="shared" si="39"/>
        <v>#DIV/0!</v>
      </c>
      <c r="BG31" s="111" t="e">
        <f t="shared" si="39"/>
        <v>#DIV/0!</v>
      </c>
      <c r="BH31" s="111" t="e">
        <f t="shared" si="39"/>
        <v>#DIV/0!</v>
      </c>
      <c r="BI31" s="111" t="e">
        <f t="shared" si="39"/>
        <v>#DIV/0!</v>
      </c>
      <c r="BJ31" s="111" t="e">
        <f t="shared" si="39"/>
        <v>#DIV/0!</v>
      </c>
      <c r="BK31" s="111" t="e">
        <f t="shared" si="39"/>
        <v>#DIV/0!</v>
      </c>
      <c r="BL31" s="111" t="e">
        <f t="shared" si="39"/>
        <v>#DIV/0!</v>
      </c>
      <c r="BM31" s="111" t="e">
        <f t="shared" si="39"/>
        <v>#DIV/0!</v>
      </c>
      <c r="BN31" s="111" t="e">
        <f t="shared" si="39"/>
        <v>#DIV/0!</v>
      </c>
      <c r="BO31" s="111" t="e">
        <f t="shared" si="39"/>
        <v>#DIV/0!</v>
      </c>
      <c r="BP31" s="111" t="e">
        <f t="shared" si="39"/>
        <v>#DIV/0!</v>
      </c>
      <c r="BQ31" s="111" t="e">
        <f t="shared" si="39"/>
        <v>#DIV/0!</v>
      </c>
      <c r="BR31" s="111" t="e">
        <f>BA31/SUM(N31:INDEX(N31:P31,IF($A$2&lt;3,$A$2,3)))</f>
        <v>#DIV/0!</v>
      </c>
      <c r="BS31" s="111" t="e">
        <f>BB31/SUM(Q31:INDEX(Q31:S31,IF($A$2&lt;7,$A$2-3,3)))</f>
        <v>#DIV/0!</v>
      </c>
      <c r="BT31" s="111" t="e">
        <f t="shared" si="40"/>
        <v>#DIV/0!</v>
      </c>
      <c r="BU31" s="111" t="e">
        <f t="shared" si="40"/>
        <v>#DIV/0!</v>
      </c>
      <c r="BV31" s="111" t="e">
        <f t="shared" si="41"/>
        <v>#DIV/0!</v>
      </c>
    </row>
    <row r="32" spans="1:74" x14ac:dyDescent="0.25">
      <c r="A32" t="s">
        <v>8</v>
      </c>
      <c r="Y32" s="6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31"/>
      <c r="AK32" s="31"/>
      <c r="AL32" s="31"/>
      <c r="AM32" s="31"/>
      <c r="AN32" s="31"/>
      <c r="AO32" s="22">
        <f>[17]Actv!M34</f>
        <v>105</v>
      </c>
      <c r="AP32" s="22">
        <f>[18]Actv!M34</f>
        <v>168</v>
      </c>
      <c r="AQ32" s="22">
        <f>[19]Actv!M34</f>
        <v>214</v>
      </c>
      <c r="AR32" s="22">
        <f>[20]Actv!M55</f>
        <v>130</v>
      </c>
      <c r="AS32" s="22">
        <f>[21]Actv!M55</f>
        <v>70</v>
      </c>
      <c r="AT32" s="22">
        <f>[22]Actv!M55</f>
        <v>68</v>
      </c>
      <c r="AU32" s="18"/>
      <c r="AV32" s="18"/>
      <c r="AW32" s="18"/>
      <c r="AX32" s="18"/>
      <c r="AY32" s="18"/>
      <c r="AZ32" s="18"/>
      <c r="BA32" s="110">
        <f>SUM(AO32:INDEX(AO32:AQ32,IF($A$2&lt;3,$A$2,3)))</f>
        <v>487</v>
      </c>
      <c r="BB32" s="110">
        <f>SUM(AR32:INDEX(AR32:AT32,IF($A$2&lt;7,$A$2-3,3)))</f>
        <v>268</v>
      </c>
      <c r="BC32" s="110">
        <f>SUM(AU32:INDEX(AU32:AW32,IF(AND($A$2&gt;6,$A$2&lt;10),$A$2-6,0)))</f>
        <v>0</v>
      </c>
      <c r="BD32" s="110">
        <f>SUM(AX32:INDEX(AX32:AZ32,IF($A$2&gt;9,$A$2-9,0)))</f>
        <v>0</v>
      </c>
      <c r="BE32" s="110">
        <f>SUM($AO32:INDEX(AO32:AZ32,$A$2))</f>
        <v>755</v>
      </c>
      <c r="BF32" s="122" t="e">
        <f t="shared" si="39"/>
        <v>#DIV/0!</v>
      </c>
      <c r="BG32" s="111" t="e">
        <f t="shared" si="39"/>
        <v>#DIV/0!</v>
      </c>
      <c r="BH32" s="111" t="e">
        <f t="shared" si="39"/>
        <v>#DIV/0!</v>
      </c>
      <c r="BI32" s="111" t="e">
        <f t="shared" si="39"/>
        <v>#DIV/0!</v>
      </c>
      <c r="BJ32" s="111" t="e">
        <f t="shared" si="39"/>
        <v>#DIV/0!</v>
      </c>
      <c r="BK32" s="111" t="e">
        <f t="shared" si="39"/>
        <v>#DIV/0!</v>
      </c>
      <c r="BL32" s="111" t="e">
        <f t="shared" si="39"/>
        <v>#DIV/0!</v>
      </c>
      <c r="BM32" s="111" t="e">
        <f t="shared" si="39"/>
        <v>#DIV/0!</v>
      </c>
      <c r="BN32" s="111" t="e">
        <f t="shared" si="39"/>
        <v>#DIV/0!</v>
      </c>
      <c r="BO32" s="111" t="e">
        <f t="shared" si="39"/>
        <v>#DIV/0!</v>
      </c>
      <c r="BP32" s="111" t="e">
        <f t="shared" si="39"/>
        <v>#DIV/0!</v>
      </c>
      <c r="BQ32" s="111" t="e">
        <f t="shared" si="39"/>
        <v>#DIV/0!</v>
      </c>
      <c r="BR32" s="111" t="e">
        <f>BA32/SUM(N32:INDEX(N32:P32,IF($A$2&lt;3,$A$2,3)))</f>
        <v>#DIV/0!</v>
      </c>
      <c r="BS32" s="111" t="e">
        <f>BB32/SUM(Q32:INDEX(Q32:S32,IF($A$2&lt;7,$A$2-3,3)))</f>
        <v>#DIV/0!</v>
      </c>
      <c r="BT32" s="111" t="e">
        <f t="shared" si="40"/>
        <v>#DIV/0!</v>
      </c>
      <c r="BU32" s="111" t="e">
        <f t="shared" si="40"/>
        <v>#DIV/0!</v>
      </c>
      <c r="BV32" s="111" t="e">
        <f t="shared" si="41"/>
        <v>#DIV/0!</v>
      </c>
    </row>
    <row r="33" spans="1:74" x14ac:dyDescent="0.25">
      <c r="A33" t="s">
        <v>1</v>
      </c>
      <c r="Y33" s="6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31"/>
      <c r="AK33" s="31"/>
      <c r="AL33" s="31"/>
      <c r="AM33" s="31"/>
      <c r="AN33" s="31"/>
      <c r="AO33" s="22">
        <f>[17]Actv!M35</f>
        <v>45</v>
      </c>
      <c r="AP33" s="22">
        <f>[18]Actv!M35</f>
        <v>73</v>
      </c>
      <c r="AQ33" s="22">
        <f>[19]Actv!M35</f>
        <v>111</v>
      </c>
      <c r="AR33" s="22">
        <f>[20]Actv!M56</f>
        <v>94</v>
      </c>
      <c r="AS33" s="22">
        <f>[21]Actv!M56</f>
        <v>65</v>
      </c>
      <c r="AT33" s="22">
        <f>[22]Actv!M56</f>
        <v>62</v>
      </c>
      <c r="AU33" s="18"/>
      <c r="AV33" s="18"/>
      <c r="AW33" s="18"/>
      <c r="AX33" s="18"/>
      <c r="AY33" s="18"/>
      <c r="AZ33" s="18"/>
      <c r="BA33" s="110">
        <f>SUM(AO33:INDEX(AO33:AQ33,IF($A$2&lt;3,$A$2,3)))</f>
        <v>229</v>
      </c>
      <c r="BB33" s="110">
        <f>SUM(AR33:INDEX(AR33:AT33,IF($A$2&lt;7,$A$2-3,3)))</f>
        <v>221</v>
      </c>
      <c r="BC33" s="110">
        <f>SUM(AU33:INDEX(AU33:AW33,IF(AND($A$2&gt;6,$A$2&lt;10),$A$2-6,0)))</f>
        <v>0</v>
      </c>
      <c r="BD33" s="110">
        <f>SUM(AX33:INDEX(AX33:AZ33,IF($A$2&gt;9,$A$2-9,0)))</f>
        <v>0</v>
      </c>
      <c r="BE33" s="110">
        <f>SUM($AO33:INDEX(AO33:AZ33,$A$2))</f>
        <v>450</v>
      </c>
      <c r="BF33" s="122" t="e">
        <f t="shared" si="39"/>
        <v>#DIV/0!</v>
      </c>
      <c r="BG33" s="111" t="e">
        <f t="shared" si="39"/>
        <v>#DIV/0!</v>
      </c>
      <c r="BH33" s="111" t="e">
        <f t="shared" si="39"/>
        <v>#DIV/0!</v>
      </c>
      <c r="BI33" s="111" t="e">
        <f t="shared" si="39"/>
        <v>#DIV/0!</v>
      </c>
      <c r="BJ33" s="111" t="e">
        <f t="shared" si="39"/>
        <v>#DIV/0!</v>
      </c>
      <c r="BK33" s="111" t="e">
        <f t="shared" si="39"/>
        <v>#DIV/0!</v>
      </c>
      <c r="BL33" s="111" t="e">
        <f t="shared" si="39"/>
        <v>#DIV/0!</v>
      </c>
      <c r="BM33" s="111" t="e">
        <f t="shared" si="39"/>
        <v>#DIV/0!</v>
      </c>
      <c r="BN33" s="111" t="e">
        <f t="shared" si="39"/>
        <v>#DIV/0!</v>
      </c>
      <c r="BO33" s="111" t="e">
        <f t="shared" si="39"/>
        <v>#DIV/0!</v>
      </c>
      <c r="BP33" s="111" t="e">
        <f t="shared" si="39"/>
        <v>#DIV/0!</v>
      </c>
      <c r="BQ33" s="111" t="e">
        <f t="shared" si="39"/>
        <v>#DIV/0!</v>
      </c>
      <c r="BR33" s="111" t="e">
        <f>BA33/SUM(N33:INDEX(N33:P33,IF($A$2&lt;3,$A$2,3)))</f>
        <v>#DIV/0!</v>
      </c>
      <c r="BS33" s="111" t="e">
        <f>BB33/SUM(Q33:INDEX(Q33:S33,IF($A$2&lt;7,$A$2-3,3)))</f>
        <v>#DIV/0!</v>
      </c>
      <c r="BT33" s="111" t="e">
        <f t="shared" si="40"/>
        <v>#DIV/0!</v>
      </c>
      <c r="BU33" s="111" t="e">
        <f t="shared" si="40"/>
        <v>#DIV/0!</v>
      </c>
      <c r="BV33" s="111" t="e">
        <f t="shared" si="41"/>
        <v>#DIV/0!</v>
      </c>
    </row>
    <row r="34" spans="1:74" x14ac:dyDescent="0.25">
      <c r="A34" t="s">
        <v>2</v>
      </c>
      <c r="Y34" s="6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31"/>
      <c r="AK34" s="31"/>
      <c r="AL34" s="31"/>
      <c r="AM34" s="31"/>
      <c r="AN34" s="31"/>
      <c r="AO34" s="22">
        <f>[17]Actv!M36</f>
        <v>55</v>
      </c>
      <c r="AP34" s="22">
        <f>[18]Actv!M36</f>
        <v>71</v>
      </c>
      <c r="AQ34" s="22">
        <f>[19]Actv!M36</f>
        <v>67</v>
      </c>
      <c r="AR34" s="22">
        <f>[20]Actv!M57</f>
        <v>73</v>
      </c>
      <c r="AS34" s="22">
        <f>[21]Actv!M57</f>
        <v>61</v>
      </c>
      <c r="AT34" s="22">
        <f>[22]Actv!M57</f>
        <v>54</v>
      </c>
      <c r="AU34" s="18"/>
      <c r="AV34" s="18"/>
      <c r="AW34" s="18"/>
      <c r="AX34" s="18"/>
      <c r="AY34" s="18"/>
      <c r="AZ34" s="18"/>
      <c r="BA34" s="110">
        <f>SUM(AO34:INDEX(AO34:AQ34,IF($A$2&lt;3,$A$2,3)))</f>
        <v>193</v>
      </c>
      <c r="BB34" s="110">
        <f>SUM(AR34:INDEX(AR34:AT34,IF($A$2&lt;7,$A$2-3,3)))</f>
        <v>188</v>
      </c>
      <c r="BC34" s="110">
        <f>SUM(AU34:INDEX(AU34:AW34,IF(AND($A$2&gt;6,$A$2&lt;10),$A$2-6,0)))</f>
        <v>0</v>
      </c>
      <c r="BD34" s="110">
        <f>SUM(AX34:INDEX(AX34:AZ34,IF($A$2&gt;9,$A$2-9,0)))</f>
        <v>0</v>
      </c>
      <c r="BE34" s="110">
        <f>SUM($AO34:INDEX(AO34:AZ34,$A$2))</f>
        <v>381</v>
      </c>
      <c r="BF34" s="122" t="e">
        <f t="shared" si="39"/>
        <v>#DIV/0!</v>
      </c>
      <c r="BG34" s="111" t="e">
        <f t="shared" si="39"/>
        <v>#DIV/0!</v>
      </c>
      <c r="BH34" s="111" t="e">
        <f t="shared" si="39"/>
        <v>#DIV/0!</v>
      </c>
      <c r="BI34" s="111" t="e">
        <f t="shared" si="39"/>
        <v>#DIV/0!</v>
      </c>
      <c r="BJ34" s="111" t="e">
        <f t="shared" si="39"/>
        <v>#DIV/0!</v>
      </c>
      <c r="BK34" s="111" t="e">
        <f t="shared" si="39"/>
        <v>#DIV/0!</v>
      </c>
      <c r="BL34" s="111" t="e">
        <f t="shared" si="39"/>
        <v>#DIV/0!</v>
      </c>
      <c r="BM34" s="111" t="e">
        <f t="shared" si="39"/>
        <v>#DIV/0!</v>
      </c>
      <c r="BN34" s="111" t="e">
        <f t="shared" si="39"/>
        <v>#DIV/0!</v>
      </c>
      <c r="BO34" s="111" t="e">
        <f t="shared" si="39"/>
        <v>#DIV/0!</v>
      </c>
      <c r="BP34" s="111" t="e">
        <f t="shared" si="39"/>
        <v>#DIV/0!</v>
      </c>
      <c r="BQ34" s="111" t="e">
        <f t="shared" si="39"/>
        <v>#DIV/0!</v>
      </c>
      <c r="BR34" s="111" t="e">
        <f>BA34/SUM(N34:INDEX(N34:P34,IF($A$2&lt;3,$A$2,3)))</f>
        <v>#DIV/0!</v>
      </c>
      <c r="BS34" s="111" t="e">
        <f>BB34/SUM(Q34:INDEX(Q34:S34,IF($A$2&lt;7,$A$2-3,3)))</f>
        <v>#DIV/0!</v>
      </c>
      <c r="BT34" s="111" t="e">
        <f t="shared" si="40"/>
        <v>#DIV/0!</v>
      </c>
      <c r="BU34" s="111" t="e">
        <f t="shared" si="40"/>
        <v>#DIV/0!</v>
      </c>
      <c r="BV34" s="111" t="e">
        <f t="shared" si="41"/>
        <v>#DIV/0!</v>
      </c>
    </row>
    <row r="35" spans="1:74" x14ac:dyDescent="0.25">
      <c r="A35" s="135" t="s">
        <v>136</v>
      </c>
      <c r="Y35" s="6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1"/>
      <c r="AK35" s="31"/>
      <c r="AL35" s="31"/>
      <c r="AM35" s="31"/>
      <c r="AN35" s="31"/>
      <c r="AO35" s="22"/>
      <c r="AP35" s="22">
        <f>[18]Actv!M37</f>
        <v>67</v>
      </c>
      <c r="AQ35" s="22">
        <f>[19]Actv!M37</f>
        <v>45</v>
      </c>
      <c r="AR35" s="22">
        <f>[20]Actv!M58</f>
        <v>115</v>
      </c>
      <c r="AS35" s="22">
        <f>[21]Actv!M58</f>
        <v>44</v>
      </c>
      <c r="AT35" s="22">
        <f>[22]Actv!M58</f>
        <v>42</v>
      </c>
      <c r="AU35" s="18"/>
      <c r="AV35" s="18"/>
      <c r="AW35" s="18"/>
      <c r="AX35" s="18"/>
      <c r="AY35" s="18"/>
      <c r="AZ35" s="18"/>
      <c r="BA35" s="110">
        <f>SUM(AO35:INDEX(AO35:AQ35,IF($A$2&lt;3,$A$2,3)))</f>
        <v>112</v>
      </c>
      <c r="BB35" s="110">
        <f>SUM(AR35:INDEX(AR35:AT35,IF($A$2&lt;7,$A$2-3,3)))</f>
        <v>201</v>
      </c>
      <c r="BC35" s="110"/>
      <c r="BD35" s="110"/>
      <c r="BE35" s="110">
        <f>SUM($AO35:INDEX(AO35:AZ35,$A$2))</f>
        <v>313</v>
      </c>
      <c r="BF35" s="122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</row>
    <row r="36" spans="1:74" s="19" customFormat="1" x14ac:dyDescent="0.25">
      <c r="A36" s="1" t="s">
        <v>137</v>
      </c>
      <c r="B36" s="7">
        <f>SUM(B28:B34)</f>
        <v>0</v>
      </c>
      <c r="C36" s="7">
        <f t="shared" ref="C36:Y36" si="42">SUM(C28:C34)</f>
        <v>0</v>
      </c>
      <c r="D36" s="7">
        <f t="shared" si="42"/>
        <v>0</v>
      </c>
      <c r="E36" s="7">
        <f t="shared" si="42"/>
        <v>0</v>
      </c>
      <c r="F36" s="7">
        <f t="shared" si="42"/>
        <v>0</v>
      </c>
      <c r="G36" s="7">
        <f t="shared" si="42"/>
        <v>0</v>
      </c>
      <c r="H36" s="7">
        <f t="shared" si="42"/>
        <v>0</v>
      </c>
      <c r="I36" s="7">
        <f t="shared" si="42"/>
        <v>0</v>
      </c>
      <c r="J36" s="7">
        <f t="shared" si="42"/>
        <v>0</v>
      </c>
      <c r="K36" s="7">
        <f t="shared" si="42"/>
        <v>0</v>
      </c>
      <c r="L36" s="7">
        <f t="shared" si="42"/>
        <v>0</v>
      </c>
      <c r="M36" s="7">
        <f t="shared" si="42"/>
        <v>0</v>
      </c>
      <c r="N36" s="7">
        <f t="shared" si="42"/>
        <v>0</v>
      </c>
      <c r="O36" s="7">
        <f t="shared" si="42"/>
        <v>0</v>
      </c>
      <c r="P36" s="7">
        <f t="shared" si="42"/>
        <v>0</v>
      </c>
      <c r="Q36" s="7">
        <f t="shared" si="42"/>
        <v>0</v>
      </c>
      <c r="R36" s="7">
        <f t="shared" si="42"/>
        <v>0</v>
      </c>
      <c r="S36" s="7">
        <f t="shared" si="42"/>
        <v>0</v>
      </c>
      <c r="T36" s="7">
        <f t="shared" si="42"/>
        <v>0</v>
      </c>
      <c r="U36" s="7">
        <f t="shared" si="42"/>
        <v>0</v>
      </c>
      <c r="V36" s="7">
        <f t="shared" si="42"/>
        <v>0</v>
      </c>
      <c r="W36" s="7">
        <f t="shared" si="42"/>
        <v>0</v>
      </c>
      <c r="X36" s="7">
        <f t="shared" si="42"/>
        <v>0</v>
      </c>
      <c r="Y36" s="7">
        <f t="shared" si="42"/>
        <v>0</v>
      </c>
      <c r="Z36" s="1">
        <f>SUM(N36:INDEX(N36:Y36,$A$2))</f>
        <v>0</v>
      </c>
      <c r="AA36" s="1">
        <f t="shared" ref="AA36:AI36" si="43">SUM(AA28:AA34)</f>
        <v>0</v>
      </c>
      <c r="AB36" s="1">
        <f t="shared" si="43"/>
        <v>0</v>
      </c>
      <c r="AC36" s="1">
        <f t="shared" si="43"/>
        <v>0</v>
      </c>
      <c r="AD36" s="1">
        <f t="shared" si="43"/>
        <v>0</v>
      </c>
      <c r="AE36" s="7">
        <f t="shared" si="43"/>
        <v>0</v>
      </c>
      <c r="AF36" s="7">
        <f t="shared" si="43"/>
        <v>0</v>
      </c>
      <c r="AG36" s="7">
        <f t="shared" si="43"/>
        <v>0</v>
      </c>
      <c r="AH36" s="7">
        <f t="shared" si="43"/>
        <v>0</v>
      </c>
      <c r="AI36" s="7">
        <f t="shared" si="43"/>
        <v>0</v>
      </c>
      <c r="AJ36" s="32" t="e">
        <f t="shared" ref="AJ36" si="44">Z36/AE36-1</f>
        <v>#DIV/0!</v>
      </c>
      <c r="AK36" s="32" t="e">
        <f t="shared" ref="AK36:AM36" si="45">AA36/AF36-1</f>
        <v>#DIV/0!</v>
      </c>
      <c r="AL36" s="32" t="e">
        <f t="shared" si="45"/>
        <v>#DIV/0!</v>
      </c>
      <c r="AM36" s="32" t="e">
        <f t="shared" si="45"/>
        <v>#DIV/0!</v>
      </c>
      <c r="AN36" s="31" t="e">
        <f>AD36/SUM(K36:INDEX(K36:M36,MOD($A$2,3)))-1</f>
        <v>#DIV/0!</v>
      </c>
      <c r="AO36" s="7">
        <f t="shared" ref="AO36:AT36" si="46">SUM(AO28:AO34)</f>
        <v>661</v>
      </c>
      <c r="AP36" s="7">
        <f t="shared" si="46"/>
        <v>920</v>
      </c>
      <c r="AQ36" s="7">
        <f t="shared" si="46"/>
        <v>1246</v>
      </c>
      <c r="AR36" s="7">
        <f t="shared" si="46"/>
        <v>1098</v>
      </c>
      <c r="AS36" s="7">
        <f t="shared" si="46"/>
        <v>864</v>
      </c>
      <c r="AT36" s="7">
        <f t="shared" si="46"/>
        <v>1226</v>
      </c>
      <c r="AU36" s="17"/>
      <c r="AV36" s="17"/>
      <c r="AW36" s="17"/>
      <c r="AX36" s="17"/>
      <c r="AY36" s="17"/>
      <c r="AZ36" s="17"/>
      <c r="BA36" s="116">
        <f>SUM(AO36:INDEX(AO36:AQ36,IF($A$2&lt;3,$A$2,3)))</f>
        <v>2827</v>
      </c>
      <c r="BB36" s="116">
        <f>SUM(AR36:INDEX(AR36:AT36,IF($A$2&lt;7,$A$2-3,3)))</f>
        <v>3188</v>
      </c>
      <c r="BC36" s="116">
        <f>SUM(AU36:INDEX(AU36:AW36,IF(AND($A$2&gt;6,$A$2&lt;10),$A$2-6,0)))</f>
        <v>0</v>
      </c>
      <c r="BD36" s="116">
        <f>SUM(AX36:INDEX(AX36:AZ36,IF($A$2&gt;9,$A$2-9,0)))</f>
        <v>0</v>
      </c>
      <c r="BE36" s="116">
        <f>SUM($AO36:INDEX(AO36:AZ36,$A$2))</f>
        <v>6015</v>
      </c>
      <c r="BF36" s="123" t="e">
        <f t="shared" si="39"/>
        <v>#DIV/0!</v>
      </c>
      <c r="BG36" s="118" t="e">
        <f t="shared" si="39"/>
        <v>#DIV/0!</v>
      </c>
      <c r="BH36" s="118" t="e">
        <f t="shared" si="39"/>
        <v>#DIV/0!</v>
      </c>
      <c r="BI36" s="118" t="e">
        <f t="shared" si="39"/>
        <v>#DIV/0!</v>
      </c>
      <c r="BJ36" s="118" t="e">
        <f t="shared" si="39"/>
        <v>#DIV/0!</v>
      </c>
      <c r="BK36" s="118" t="e">
        <f t="shared" si="39"/>
        <v>#DIV/0!</v>
      </c>
      <c r="BL36" s="118" t="e">
        <f t="shared" si="39"/>
        <v>#DIV/0!</v>
      </c>
      <c r="BM36" s="118" t="e">
        <f t="shared" si="39"/>
        <v>#DIV/0!</v>
      </c>
      <c r="BN36" s="118" t="e">
        <f t="shared" si="39"/>
        <v>#DIV/0!</v>
      </c>
      <c r="BO36" s="118" t="e">
        <f t="shared" si="39"/>
        <v>#DIV/0!</v>
      </c>
      <c r="BP36" s="118" t="e">
        <f t="shared" si="39"/>
        <v>#DIV/0!</v>
      </c>
      <c r="BQ36" s="118" t="e">
        <f t="shared" si="39"/>
        <v>#DIV/0!</v>
      </c>
      <c r="BR36" s="118" t="e">
        <f>BA36/SUM(N36:INDEX(N36:P36,IF($A$2&lt;3,$A$2,3)))</f>
        <v>#DIV/0!</v>
      </c>
      <c r="BS36" s="118" t="e">
        <f>BB36/SUM(Q36:INDEX(Q36:S36,IF($A$2&lt;7,$A$2-3,3)))</f>
        <v>#DIV/0!</v>
      </c>
      <c r="BT36" s="118" t="e">
        <f t="shared" si="40"/>
        <v>#DIV/0!</v>
      </c>
      <c r="BU36" s="118" t="e">
        <f t="shared" si="40"/>
        <v>#DIV/0!</v>
      </c>
      <c r="BV36" s="118" t="e">
        <f t="shared" si="41"/>
        <v>#DIV/0!</v>
      </c>
    </row>
    <row r="37" spans="1:74" x14ac:dyDescent="0.25"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31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24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</row>
    <row r="38" spans="1:74" x14ac:dyDescent="0.25"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24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</row>
    <row r="39" spans="1:74" s="19" customFormat="1" x14ac:dyDescent="0.25">
      <c r="A39" s="2" t="s">
        <v>11</v>
      </c>
      <c r="B39" s="3">
        <f t="shared" ref="B39:Y39" si="47">B15</f>
        <v>42005</v>
      </c>
      <c r="C39" s="3">
        <f t="shared" si="47"/>
        <v>42036</v>
      </c>
      <c r="D39" s="3">
        <f t="shared" si="47"/>
        <v>42064</v>
      </c>
      <c r="E39" s="3">
        <f t="shared" si="47"/>
        <v>42095</v>
      </c>
      <c r="F39" s="3">
        <f t="shared" si="47"/>
        <v>42125</v>
      </c>
      <c r="G39" s="3">
        <f t="shared" si="47"/>
        <v>42156</v>
      </c>
      <c r="H39" s="3">
        <f t="shared" si="47"/>
        <v>42186</v>
      </c>
      <c r="I39" s="3">
        <f t="shared" si="47"/>
        <v>42217</v>
      </c>
      <c r="J39" s="3">
        <f t="shared" si="47"/>
        <v>42248</v>
      </c>
      <c r="K39" s="3">
        <f t="shared" si="47"/>
        <v>42278</v>
      </c>
      <c r="L39" s="3">
        <f t="shared" si="47"/>
        <v>42309</v>
      </c>
      <c r="M39" s="3">
        <f t="shared" si="47"/>
        <v>42339</v>
      </c>
      <c r="N39" s="3">
        <f t="shared" si="47"/>
        <v>42370</v>
      </c>
      <c r="O39" s="3">
        <f t="shared" si="47"/>
        <v>42401</v>
      </c>
      <c r="P39" s="3">
        <f t="shared" si="47"/>
        <v>42430</v>
      </c>
      <c r="Q39" s="3">
        <f t="shared" si="47"/>
        <v>42461</v>
      </c>
      <c r="R39" s="3">
        <f t="shared" si="47"/>
        <v>42491</v>
      </c>
      <c r="S39" s="3">
        <f t="shared" si="47"/>
        <v>42522</v>
      </c>
      <c r="T39" s="3">
        <f t="shared" si="47"/>
        <v>42552</v>
      </c>
      <c r="U39" s="3">
        <f t="shared" si="47"/>
        <v>42583</v>
      </c>
      <c r="V39" s="3">
        <f t="shared" si="47"/>
        <v>42614</v>
      </c>
      <c r="W39" s="3">
        <f t="shared" si="47"/>
        <v>42644</v>
      </c>
      <c r="X39" s="3">
        <f t="shared" si="47"/>
        <v>42675</v>
      </c>
      <c r="Y39" s="3">
        <f t="shared" si="47"/>
        <v>42705</v>
      </c>
      <c r="Z39" s="29" t="str">
        <f>Z27</f>
        <v>YTD 6/16</v>
      </c>
      <c r="AA39" s="29" t="s">
        <v>19</v>
      </c>
      <c r="AB39" s="29" t="s">
        <v>20</v>
      </c>
      <c r="AC39" s="29" t="s">
        <v>21</v>
      </c>
      <c r="AD39" s="29" t="s">
        <v>22</v>
      </c>
      <c r="AE39" s="26" t="str">
        <f t="shared" ref="AE39:AI39" si="48">AE15</f>
        <v>YTD 6/15</v>
      </c>
      <c r="AF39" s="26" t="str">
        <f t="shared" si="48"/>
        <v>Q1 '15</v>
      </c>
      <c r="AG39" s="26" t="str">
        <f t="shared" si="48"/>
        <v>Q2 '15</v>
      </c>
      <c r="AH39" s="26" t="str">
        <f t="shared" si="48"/>
        <v>Q3 '15</v>
      </c>
      <c r="AI39" s="26" t="str">
        <f t="shared" si="48"/>
        <v>Q4 '15</v>
      </c>
      <c r="AJ39" s="30" t="s">
        <v>27</v>
      </c>
      <c r="AK39" s="30" t="s">
        <v>29</v>
      </c>
      <c r="AL39" s="30" t="s">
        <v>30</v>
      </c>
      <c r="AM39" s="30" t="s">
        <v>31</v>
      </c>
      <c r="AN39" s="30" t="s">
        <v>32</v>
      </c>
      <c r="AO39" s="108">
        <v>42736</v>
      </c>
      <c r="AP39" s="108">
        <v>42767</v>
      </c>
      <c r="AQ39" s="108">
        <v>42795</v>
      </c>
      <c r="AR39" s="108">
        <v>42826</v>
      </c>
      <c r="AS39" s="108">
        <v>42856</v>
      </c>
      <c r="AT39" s="108">
        <v>42887</v>
      </c>
      <c r="AU39" s="108">
        <v>42917</v>
      </c>
      <c r="AV39" s="108">
        <v>42948</v>
      </c>
      <c r="AW39" s="108">
        <v>42979</v>
      </c>
      <c r="AX39" s="108">
        <v>43009</v>
      </c>
      <c r="AY39" s="108">
        <v>43040</v>
      </c>
      <c r="AZ39" s="108">
        <v>43070</v>
      </c>
      <c r="BA39" s="29" t="s">
        <v>123</v>
      </c>
      <c r="BB39" s="29" t="s">
        <v>124</v>
      </c>
      <c r="BC39" s="29" t="s">
        <v>125</v>
      </c>
      <c r="BD39" s="29" t="s">
        <v>126</v>
      </c>
      <c r="BE39" s="29" t="str">
        <f>$BE$3</f>
        <v>YTD 6/17</v>
      </c>
      <c r="BF39" s="121">
        <v>42736</v>
      </c>
      <c r="BG39" s="108">
        <v>42767</v>
      </c>
      <c r="BH39" s="108">
        <v>42795</v>
      </c>
      <c r="BI39" s="108">
        <v>42826</v>
      </c>
      <c r="BJ39" s="108">
        <v>42856</v>
      </c>
      <c r="BK39" s="108">
        <v>42887</v>
      </c>
      <c r="BL39" s="108">
        <v>42917</v>
      </c>
      <c r="BM39" s="108">
        <v>42948</v>
      </c>
      <c r="BN39" s="108">
        <v>42979</v>
      </c>
      <c r="BO39" s="108">
        <v>43009</v>
      </c>
      <c r="BP39" s="108">
        <v>43040</v>
      </c>
      <c r="BQ39" s="108">
        <v>43070</v>
      </c>
      <c r="BR39" s="29" t="s">
        <v>127</v>
      </c>
      <c r="BS39" s="29" t="s">
        <v>128</v>
      </c>
      <c r="BT39" s="29" t="s">
        <v>96</v>
      </c>
      <c r="BU39" s="29" t="s">
        <v>129</v>
      </c>
      <c r="BV39" s="112" t="s">
        <v>130</v>
      </c>
    </row>
    <row r="40" spans="1:74" x14ac:dyDescent="0.25">
      <c r="A40" t="s">
        <v>159</v>
      </c>
      <c r="B40" s="8" t="str">
        <f t="shared" ref="B40:M46" si="49">IFERROR(B28/B16,"")</f>
        <v/>
      </c>
      <c r="C40" s="8" t="str">
        <f t="shared" si="49"/>
        <v/>
      </c>
      <c r="D40" s="8" t="str">
        <f t="shared" si="49"/>
        <v/>
      </c>
      <c r="E40" s="8" t="str">
        <f t="shared" si="49"/>
        <v/>
      </c>
      <c r="F40" s="8" t="str">
        <f t="shared" si="49"/>
        <v/>
      </c>
      <c r="G40" s="8" t="str">
        <f t="shared" si="49"/>
        <v/>
      </c>
      <c r="H40" s="8" t="str">
        <f t="shared" si="49"/>
        <v/>
      </c>
      <c r="I40" s="8" t="str">
        <f t="shared" si="49"/>
        <v/>
      </c>
      <c r="J40" s="8" t="str">
        <f t="shared" si="49"/>
        <v/>
      </c>
      <c r="K40" s="8" t="str">
        <f t="shared" si="49"/>
        <v/>
      </c>
      <c r="L40" s="8" t="str">
        <f t="shared" si="49"/>
        <v/>
      </c>
      <c r="M40" s="8" t="str">
        <f t="shared" si="49"/>
        <v/>
      </c>
      <c r="N40" s="8" t="e">
        <f t="shared" ref="N40:Y46" si="50">N28*2/SUM(M16:N16)</f>
        <v>#DIV/0!</v>
      </c>
      <c r="O40" s="8" t="e">
        <f t="shared" ref="O40:Y40" si="51">O28*2/SUM(N16:O16)</f>
        <v>#DIV/0!</v>
      </c>
      <c r="P40" s="8" t="e">
        <f t="shared" si="51"/>
        <v>#DIV/0!</v>
      </c>
      <c r="Q40" s="8" t="e">
        <f t="shared" si="51"/>
        <v>#DIV/0!</v>
      </c>
      <c r="R40" s="8" t="e">
        <f t="shared" si="51"/>
        <v>#DIV/0!</v>
      </c>
      <c r="S40" s="8" t="e">
        <f t="shared" si="51"/>
        <v>#DIV/0!</v>
      </c>
      <c r="T40" s="8" t="e">
        <f t="shared" si="51"/>
        <v>#DIV/0!</v>
      </c>
      <c r="U40" s="8" t="e">
        <f t="shared" si="51"/>
        <v>#DIV/0!</v>
      </c>
      <c r="V40" s="8" t="e">
        <f t="shared" si="51"/>
        <v>#DIV/0!</v>
      </c>
      <c r="W40" s="8" t="e">
        <f t="shared" si="51"/>
        <v>#DIV/0!</v>
      </c>
      <c r="X40" s="8" t="e">
        <f t="shared" si="51"/>
        <v>#DIV/0!</v>
      </c>
      <c r="Y40" s="8" t="e">
        <f t="shared" si="51"/>
        <v>#DIV/0!</v>
      </c>
      <c r="Z40" s="139" t="e">
        <f>2*SUM(N28:INDEX(N28:Y28,$A$2))/(SUM(N16:INDEX(N16:Y16,$A$2))*2+M16-INDEX(N16:Y16,$A$2))</f>
        <v>#DIV/0!</v>
      </c>
      <c r="AA40" s="8" t="e">
        <f>AVERAGE(N40:P40)</f>
        <v>#DIV/0!</v>
      </c>
      <c r="AB40" s="8" t="e">
        <f>2*SUM(Q28:INDEX(Q28:S28,$B$2))/(P16+SUM(Q16:INDEX(Q16:S16,$B$2))*2-INDEX(Q16:S16,$B$2))</f>
        <v>#DIV/0!</v>
      </c>
      <c r="AC40" s="8" t="str">
        <f t="shared" ref="AC40:AC48" si="52">IFERROR(AVERAGE(T40:V40),"")</f>
        <v/>
      </c>
      <c r="AD40" s="8" t="str">
        <f t="shared" ref="AD40:AD48" si="53">IFERROR(AVERAGE(W40:Y40),"")</f>
        <v/>
      </c>
      <c r="AE40" s="8" t="e">
        <f>AVERAGE(B40:INDEX(B40:M40,$A$2))</f>
        <v>#DIV/0!</v>
      </c>
      <c r="AF40" s="8" t="e">
        <f>AVERAGE(B40:D40)</f>
        <v>#DIV/0!</v>
      </c>
      <c r="AG40" s="8" t="e">
        <f>AVERAGE(E40:G40)</f>
        <v>#DIV/0!</v>
      </c>
      <c r="AH40" s="8" t="e">
        <f>AVERAGE(H40:J40)</f>
        <v>#DIV/0!</v>
      </c>
      <c r="AI40" s="8" t="e">
        <f>AVERAGE(K40:M40)</f>
        <v>#DIV/0!</v>
      </c>
      <c r="AJ40" s="31" t="e">
        <f>Z40/AE40-1</f>
        <v>#DIV/0!</v>
      </c>
      <c r="AK40" s="31" t="e">
        <f t="shared" ref="AK40:AN48" si="54">AA40/AF40-1</f>
        <v>#DIV/0!</v>
      </c>
      <c r="AL40" s="31" t="e">
        <f t="shared" si="54"/>
        <v>#DIV/0!</v>
      </c>
      <c r="AM40" s="31" t="e">
        <f t="shared" si="54"/>
        <v>#VALUE!</v>
      </c>
      <c r="AN40" s="31" t="e">
        <f t="shared" si="54"/>
        <v>#VALUE!</v>
      </c>
      <c r="AO40" s="8">
        <f t="shared" ref="AO40:AO46" si="55">IFERROR(AO28/AVERAGE(Y16,AO16),"")</f>
        <v>0.54166666666666663</v>
      </c>
      <c r="AP40" s="8">
        <f>IFERROR(AP28/AVERAGE(AO16,AP16),"")</f>
        <v>0.72916666666666663</v>
      </c>
      <c r="AQ40" s="8">
        <f>IFERROR(AQ28/AVERAGE(AP16,AQ16),"")</f>
        <v>0.6875</v>
      </c>
      <c r="AR40" s="8">
        <f>IFERROR(AR28/AVERAGE(AQ16,AR16),"")</f>
        <v>0.81136950904392768</v>
      </c>
      <c r="AS40" s="8">
        <f>IFERROR(AS28/AVERAGE(AR16,AS16),"")</f>
        <v>0.30222222222222223</v>
      </c>
      <c r="AT40" s="8">
        <f>IFERROR(AT28/AVERAGE(AS16,AT16),"")</f>
        <v>0.2822085889570552</v>
      </c>
      <c r="AU40" s="18"/>
      <c r="AV40" s="18"/>
      <c r="AW40" s="18"/>
      <c r="AX40" s="18"/>
      <c r="AY40" s="18"/>
      <c r="AZ40" s="18"/>
      <c r="BA40" s="8">
        <f t="shared" ref="BA40:BA42" si="56">IFERROR(BA28/(AVERAGE(Y16,AO16)+AVERAGE(AO16,AP16)+AVERAGE(AQ16,AP16)),"")</f>
        <v>0.65277777777777779</v>
      </c>
      <c r="BB40" s="8">
        <f>IFERROR(BB28*2/(AQ16+2*SUM(AR16:INDEX(AR16:AT16,$B$2))-INDEX(AR16:AT16,$B$2)),"")</f>
        <v>0.40956826137689617</v>
      </c>
      <c r="BC40" s="18"/>
      <c r="BD40" s="18"/>
      <c r="BE40" s="8">
        <f>2*SUM(AO28:INDEX(AO28:AZ28,$A$2))/(SUM(AO16:INDEX(AO16:AZ16,$A$2))*2+Y16-INDEX(AO16:AZ16,$A$2))</f>
        <v>0.45547594677584441</v>
      </c>
      <c r="BF40" s="122" t="e">
        <f t="shared" ref="BF40:BK48" si="57">AO40/N40</f>
        <v>#DIV/0!</v>
      </c>
      <c r="BG40" s="111" t="e">
        <f t="shared" si="57"/>
        <v>#DIV/0!</v>
      </c>
      <c r="BH40" s="111" t="e">
        <f t="shared" si="57"/>
        <v>#DIV/0!</v>
      </c>
      <c r="BI40" s="111" t="e">
        <f t="shared" si="57"/>
        <v>#DIV/0!</v>
      </c>
      <c r="BJ40" s="111" t="e">
        <f t="shared" si="57"/>
        <v>#DIV/0!</v>
      </c>
      <c r="BK40" s="111" t="e">
        <f t="shared" si="57"/>
        <v>#DIV/0!</v>
      </c>
      <c r="BL40" s="111"/>
      <c r="BM40" s="111"/>
      <c r="BN40" s="111"/>
      <c r="BO40" s="111"/>
      <c r="BP40" s="111"/>
      <c r="BQ40" s="111"/>
      <c r="BR40" s="111" t="e">
        <f>BA40/((N28+O28+P28)/(SUM(M16,N16,N16,O16,O16,P16)/2))</f>
        <v>#DIV/0!</v>
      </c>
      <c r="BS40" s="111" t="e">
        <f t="shared" ref="BS40:BU48" si="58">BB40/AB40</f>
        <v>#DIV/0!</v>
      </c>
      <c r="BT40" s="111" t="e">
        <f t="shared" si="58"/>
        <v>#VALUE!</v>
      </c>
      <c r="BU40" s="111" t="e">
        <f t="shared" si="58"/>
        <v>#VALUE!</v>
      </c>
      <c r="BV40" s="111" t="e">
        <f t="shared" ref="BV40:BV48" si="59">BE40/Z40</f>
        <v>#DIV/0!</v>
      </c>
    </row>
    <row r="41" spans="1:74" x14ac:dyDescent="0.25">
      <c r="A41" t="s">
        <v>5</v>
      </c>
      <c r="B41" s="8" t="str">
        <f t="shared" si="49"/>
        <v/>
      </c>
      <c r="C41" s="8" t="str">
        <f t="shared" si="49"/>
        <v/>
      </c>
      <c r="D41" s="8" t="str">
        <f t="shared" si="49"/>
        <v/>
      </c>
      <c r="E41" s="8" t="str">
        <f t="shared" si="49"/>
        <v/>
      </c>
      <c r="F41" s="8" t="str">
        <f t="shared" si="49"/>
        <v/>
      </c>
      <c r="G41" s="8" t="str">
        <f t="shared" si="49"/>
        <v/>
      </c>
      <c r="H41" s="8" t="str">
        <f t="shared" si="49"/>
        <v/>
      </c>
      <c r="I41" s="8" t="str">
        <f t="shared" si="49"/>
        <v/>
      </c>
      <c r="J41" s="8" t="str">
        <f t="shared" si="49"/>
        <v/>
      </c>
      <c r="K41" s="8" t="str">
        <f t="shared" si="49"/>
        <v/>
      </c>
      <c r="L41" s="8" t="str">
        <f t="shared" si="49"/>
        <v/>
      </c>
      <c r="M41" s="8" t="str">
        <f t="shared" si="49"/>
        <v/>
      </c>
      <c r="N41" s="8" t="e">
        <f t="shared" si="50"/>
        <v>#DIV/0!</v>
      </c>
      <c r="O41" s="8" t="e">
        <f t="shared" si="50"/>
        <v>#DIV/0!</v>
      </c>
      <c r="P41" s="8" t="e">
        <f t="shared" si="50"/>
        <v>#DIV/0!</v>
      </c>
      <c r="Q41" s="8" t="e">
        <f t="shared" si="50"/>
        <v>#DIV/0!</v>
      </c>
      <c r="R41" s="8" t="e">
        <f t="shared" si="50"/>
        <v>#DIV/0!</v>
      </c>
      <c r="S41" s="8" t="e">
        <f t="shared" si="50"/>
        <v>#DIV/0!</v>
      </c>
      <c r="T41" s="8" t="e">
        <f t="shared" si="50"/>
        <v>#DIV/0!</v>
      </c>
      <c r="U41" s="8" t="e">
        <f t="shared" si="50"/>
        <v>#DIV/0!</v>
      </c>
      <c r="V41" s="8" t="e">
        <f t="shared" si="50"/>
        <v>#DIV/0!</v>
      </c>
      <c r="W41" s="8" t="e">
        <f t="shared" si="50"/>
        <v>#DIV/0!</v>
      </c>
      <c r="X41" s="8" t="e">
        <f t="shared" si="50"/>
        <v>#DIV/0!</v>
      </c>
      <c r="Y41" s="8" t="e">
        <f t="shared" si="50"/>
        <v>#DIV/0!</v>
      </c>
      <c r="Z41" s="139" t="e">
        <f>2*SUM(N29:INDEX(N29:Y29,$A$2))/(SUM(N17:INDEX(N17:Y17,$A$2))*2+M17-INDEX(N17:Y17,$A$2))</f>
        <v>#DIV/0!</v>
      </c>
      <c r="AA41" s="8" t="e">
        <f t="shared" ref="AA41:AA48" si="60">AVERAGE(N41:P41)</f>
        <v>#DIV/0!</v>
      </c>
      <c r="AB41" s="8" t="e">
        <f>2*SUM(Q29:INDEX(Q29:S29,$B$2))/(P17+SUM(Q17:INDEX(Q17:S17,$B$2))*2-INDEX(Q17:S17,$B$2))</f>
        <v>#DIV/0!</v>
      </c>
      <c r="AC41" s="8" t="str">
        <f t="shared" si="52"/>
        <v/>
      </c>
      <c r="AD41" s="8" t="str">
        <f t="shared" si="53"/>
        <v/>
      </c>
      <c r="AE41" s="8" t="e">
        <f>AVERAGE(B41:INDEX(B41:M41,$A$2))</f>
        <v>#DIV/0!</v>
      </c>
      <c r="AF41" s="8" t="e">
        <f t="shared" ref="AF41:AF48" si="61">AVERAGE(B41:D41)</f>
        <v>#DIV/0!</v>
      </c>
      <c r="AG41" s="8" t="e">
        <f t="shared" ref="AG41:AG48" si="62">AVERAGE(E41:G41)</f>
        <v>#DIV/0!</v>
      </c>
      <c r="AH41" s="8" t="e">
        <f t="shared" ref="AH41:AH48" si="63">AVERAGE(H41:J41)</f>
        <v>#DIV/0!</v>
      </c>
      <c r="AI41" s="8" t="e">
        <f t="shared" ref="AI41:AI48" si="64">AVERAGE(K41:M41)</f>
        <v>#DIV/0!</v>
      </c>
      <c r="AJ41" s="31" t="e">
        <f t="shared" ref="AJ41:AJ48" si="65">Z41/AE41-1</f>
        <v>#DIV/0!</v>
      </c>
      <c r="AK41" s="31" t="e">
        <f t="shared" si="54"/>
        <v>#DIV/0!</v>
      </c>
      <c r="AL41" s="31" t="e">
        <f t="shared" si="54"/>
        <v>#DIV/0!</v>
      </c>
      <c r="AM41" s="31" t="e">
        <f t="shared" si="54"/>
        <v>#VALUE!</v>
      </c>
      <c r="AN41" s="31" t="e">
        <f t="shared" si="54"/>
        <v>#VALUE!</v>
      </c>
      <c r="AO41" s="8">
        <f t="shared" si="55"/>
        <v>0.35312500000000002</v>
      </c>
      <c r="AP41" s="8">
        <f t="shared" ref="AP41:AT47" si="66">IFERROR(AP29/AVERAGE(AO17,AP17),"")</f>
        <v>0.41176470588235292</v>
      </c>
      <c r="AQ41" s="8">
        <f t="shared" si="66"/>
        <v>0.58908612754766598</v>
      </c>
      <c r="AR41" s="8">
        <f t="shared" si="66"/>
        <v>0.4212624584717608</v>
      </c>
      <c r="AS41" s="8">
        <f t="shared" si="66"/>
        <v>0.44462409054163299</v>
      </c>
      <c r="AT41" s="8">
        <f t="shared" si="66"/>
        <v>0.74354923644023174</v>
      </c>
      <c r="AU41" s="18"/>
      <c r="AV41" s="18"/>
      <c r="AW41" s="18"/>
      <c r="AX41" s="18"/>
      <c r="AY41" s="18"/>
      <c r="AZ41" s="18"/>
      <c r="BA41" s="8">
        <f t="shared" si="56"/>
        <v>0.48554178582777247</v>
      </c>
      <c r="BB41" s="8">
        <f>IFERROR(BB29*2/(AQ17+2*SUM(AR17:INDEX(AR17:AT17,$B$2))-INDEX(AR17:AT17,$B$2)),"")</f>
        <v>0.55936220642102996</v>
      </c>
      <c r="BC41" s="18"/>
      <c r="BD41" s="18"/>
      <c r="BE41" s="8">
        <f>2*SUM(AO29:INDEX(AO29:AZ29,$A$2))/(SUM(AO17:INDEX(AO17:AZ17,$A$2))*2+Y17-INDEX(AO17:AZ17,$A$2))</f>
        <v>0.55222281735404388</v>
      </c>
      <c r="BF41" s="122" t="e">
        <f t="shared" si="57"/>
        <v>#DIV/0!</v>
      </c>
      <c r="BG41" s="111" t="e">
        <f t="shared" si="57"/>
        <v>#DIV/0!</v>
      </c>
      <c r="BH41" s="111" t="e">
        <f t="shared" si="57"/>
        <v>#DIV/0!</v>
      </c>
      <c r="BI41" s="111" t="e">
        <f t="shared" si="57"/>
        <v>#DIV/0!</v>
      </c>
      <c r="BJ41" s="111" t="e">
        <f t="shared" si="57"/>
        <v>#DIV/0!</v>
      </c>
      <c r="BK41" s="111" t="e">
        <f t="shared" si="57"/>
        <v>#DIV/0!</v>
      </c>
      <c r="BL41" s="111"/>
      <c r="BM41" s="111"/>
      <c r="BN41" s="111"/>
      <c r="BO41" s="111"/>
      <c r="BP41" s="111"/>
      <c r="BQ41" s="111"/>
      <c r="BR41" s="111" t="e">
        <f t="shared" ref="BR41:BR46" si="67">BA41/((N29+O29+P29)/(SUM(M17,N17,N17,O17,O17,P17)/2))</f>
        <v>#DIV/0!</v>
      </c>
      <c r="BS41" s="111" t="e">
        <f t="shared" si="58"/>
        <v>#DIV/0!</v>
      </c>
      <c r="BT41" s="111" t="e">
        <f t="shared" si="58"/>
        <v>#VALUE!</v>
      </c>
      <c r="BU41" s="111" t="e">
        <f t="shared" si="58"/>
        <v>#VALUE!</v>
      </c>
      <c r="BV41" s="111" t="e">
        <f t="shared" si="59"/>
        <v>#DIV/0!</v>
      </c>
    </row>
    <row r="42" spans="1:74" x14ac:dyDescent="0.25">
      <c r="A42" t="s">
        <v>6</v>
      </c>
      <c r="B42" s="8" t="str">
        <f t="shared" si="49"/>
        <v/>
      </c>
      <c r="C42" s="8" t="str">
        <f t="shared" si="49"/>
        <v/>
      </c>
      <c r="D42" s="8" t="str">
        <f t="shared" si="49"/>
        <v/>
      </c>
      <c r="E42" s="8" t="str">
        <f t="shared" si="49"/>
        <v/>
      </c>
      <c r="F42" s="8" t="str">
        <f t="shared" si="49"/>
        <v/>
      </c>
      <c r="G42" s="8" t="str">
        <f t="shared" si="49"/>
        <v/>
      </c>
      <c r="H42" s="8" t="str">
        <f t="shared" si="49"/>
        <v/>
      </c>
      <c r="I42" s="8" t="str">
        <f t="shared" si="49"/>
        <v/>
      </c>
      <c r="J42" s="8" t="str">
        <f t="shared" si="49"/>
        <v/>
      </c>
      <c r="K42" s="8" t="str">
        <f t="shared" si="49"/>
        <v/>
      </c>
      <c r="L42" s="8" t="str">
        <f t="shared" si="49"/>
        <v/>
      </c>
      <c r="M42" s="8" t="str">
        <f t="shared" si="49"/>
        <v/>
      </c>
      <c r="N42" s="8" t="e">
        <f t="shared" si="50"/>
        <v>#DIV/0!</v>
      </c>
      <c r="O42" s="8" t="e">
        <f t="shared" si="50"/>
        <v>#DIV/0!</v>
      </c>
      <c r="P42" s="8" t="e">
        <f t="shared" si="50"/>
        <v>#DIV/0!</v>
      </c>
      <c r="Q42" s="8" t="e">
        <f t="shared" si="50"/>
        <v>#DIV/0!</v>
      </c>
      <c r="R42" s="8" t="e">
        <f t="shared" si="50"/>
        <v>#DIV/0!</v>
      </c>
      <c r="S42" s="8" t="e">
        <f t="shared" si="50"/>
        <v>#DIV/0!</v>
      </c>
      <c r="T42" s="8" t="e">
        <f t="shared" si="50"/>
        <v>#DIV/0!</v>
      </c>
      <c r="U42" s="8" t="e">
        <f t="shared" si="50"/>
        <v>#DIV/0!</v>
      </c>
      <c r="V42" s="8" t="e">
        <f t="shared" si="50"/>
        <v>#DIV/0!</v>
      </c>
      <c r="W42" s="8" t="e">
        <f t="shared" si="50"/>
        <v>#DIV/0!</v>
      </c>
      <c r="X42" s="8" t="e">
        <f t="shared" si="50"/>
        <v>#DIV/0!</v>
      </c>
      <c r="Y42" s="8" t="e">
        <f t="shared" si="50"/>
        <v>#DIV/0!</v>
      </c>
      <c r="Z42" s="139" t="e">
        <f>2*SUM(N30:INDEX(N30:Y30,$A$2))/(SUM(N18:INDEX(N18:Y18,$A$2))*2+M18-INDEX(N18:Y18,$A$2))</f>
        <v>#DIV/0!</v>
      </c>
      <c r="AA42" s="8" t="e">
        <f t="shared" si="60"/>
        <v>#DIV/0!</v>
      </c>
      <c r="AB42" s="8" t="e">
        <f>2*SUM(Q30:INDEX(Q30:S30,$B$2))/(P18+SUM(Q18:INDEX(Q18:S18,$B$2))*2-INDEX(Q18:S18,$B$2))</f>
        <v>#DIV/0!</v>
      </c>
      <c r="AC42" s="8" t="str">
        <f t="shared" si="52"/>
        <v/>
      </c>
      <c r="AD42" s="8" t="str">
        <f t="shared" si="53"/>
        <v/>
      </c>
      <c r="AE42" s="8" t="e">
        <f>AVERAGE(B42:INDEX(B42:M42,$A$2))</f>
        <v>#DIV/0!</v>
      </c>
      <c r="AF42" s="8" t="e">
        <f t="shared" si="61"/>
        <v>#DIV/0!</v>
      </c>
      <c r="AG42" s="8" t="e">
        <f t="shared" si="62"/>
        <v>#DIV/0!</v>
      </c>
      <c r="AH42" s="8" t="e">
        <f t="shared" si="63"/>
        <v>#DIV/0!</v>
      </c>
      <c r="AI42" s="8" t="e">
        <f t="shared" si="64"/>
        <v>#DIV/0!</v>
      </c>
      <c r="AJ42" s="31" t="e">
        <f t="shared" si="65"/>
        <v>#DIV/0!</v>
      </c>
      <c r="AK42" s="31" t="e">
        <f t="shared" si="54"/>
        <v>#DIV/0!</v>
      </c>
      <c r="AL42" s="31" t="e">
        <f t="shared" si="54"/>
        <v>#DIV/0!</v>
      </c>
      <c r="AM42" s="31" t="e">
        <f t="shared" si="54"/>
        <v>#VALUE!</v>
      </c>
      <c r="AN42" s="31" t="e">
        <f t="shared" si="54"/>
        <v>#VALUE!</v>
      </c>
      <c r="AO42" s="8">
        <f t="shared" si="55"/>
        <v>0.14605734767025089</v>
      </c>
      <c r="AP42" s="8">
        <f t="shared" si="66"/>
        <v>9.8954703832752608E-2</v>
      </c>
      <c r="AQ42" s="8">
        <f t="shared" si="66"/>
        <v>0.36530612244897959</v>
      </c>
      <c r="AR42" s="8">
        <f t="shared" si="66"/>
        <v>0.25100133511348466</v>
      </c>
      <c r="AS42" s="8">
        <f t="shared" si="66"/>
        <v>0.18426361802286484</v>
      </c>
      <c r="AT42" s="8">
        <f t="shared" si="66"/>
        <v>0.17807089859851608</v>
      </c>
      <c r="AU42" s="18"/>
      <c r="AV42" s="18"/>
      <c r="AW42" s="18"/>
      <c r="AX42" s="18"/>
      <c r="AY42" s="18"/>
      <c r="AZ42" s="18"/>
      <c r="BA42" s="8">
        <f t="shared" si="56"/>
        <v>0.17774908543146115</v>
      </c>
      <c r="BB42" s="8">
        <f>IFERROR(BB30*2/(AQ18+2*SUM(AR18:INDEX(AR18:AT18,$B$2))-INDEX(AR18:AT18,$B$2)),"")</f>
        <v>0.20628870890900428</v>
      </c>
      <c r="BC42" s="18"/>
      <c r="BD42" s="18"/>
      <c r="BE42" s="8">
        <f>2*SUM(AO30:INDEX(AO30:AZ30,$A$2))/(SUM(AO18:INDEX(AO18:AZ18,$A$2))*2+Y18-INDEX(AO18:AZ18,$A$2))</f>
        <v>0.21891577176866348</v>
      </c>
      <c r="BF42" s="122" t="e">
        <f t="shared" si="57"/>
        <v>#DIV/0!</v>
      </c>
      <c r="BG42" s="111" t="e">
        <f t="shared" si="57"/>
        <v>#DIV/0!</v>
      </c>
      <c r="BH42" s="111" t="e">
        <f t="shared" si="57"/>
        <v>#DIV/0!</v>
      </c>
      <c r="BI42" s="111" t="e">
        <f t="shared" si="57"/>
        <v>#DIV/0!</v>
      </c>
      <c r="BJ42" s="111" t="e">
        <f t="shared" si="57"/>
        <v>#DIV/0!</v>
      </c>
      <c r="BK42" s="111" t="e">
        <f t="shared" si="57"/>
        <v>#DIV/0!</v>
      </c>
      <c r="BL42" s="111"/>
      <c r="BM42" s="111"/>
      <c r="BN42" s="111"/>
      <c r="BO42" s="111"/>
      <c r="BP42" s="111"/>
      <c r="BQ42" s="111"/>
      <c r="BR42" s="111" t="e">
        <f t="shared" si="67"/>
        <v>#DIV/0!</v>
      </c>
      <c r="BS42" s="111" t="e">
        <f t="shared" si="58"/>
        <v>#DIV/0!</v>
      </c>
      <c r="BT42" s="111" t="e">
        <f t="shared" si="58"/>
        <v>#VALUE!</v>
      </c>
      <c r="BU42" s="111" t="e">
        <f t="shared" si="58"/>
        <v>#VALUE!</v>
      </c>
      <c r="BV42" s="111" t="e">
        <f t="shared" si="59"/>
        <v>#DIV/0!</v>
      </c>
    </row>
    <row r="43" spans="1:74" x14ac:dyDescent="0.25">
      <c r="A43" t="s">
        <v>7</v>
      </c>
      <c r="B43" s="8" t="str">
        <f t="shared" si="49"/>
        <v/>
      </c>
      <c r="C43" s="8" t="str">
        <f t="shared" si="49"/>
        <v/>
      </c>
      <c r="D43" s="8" t="str">
        <f t="shared" si="49"/>
        <v/>
      </c>
      <c r="E43" s="8" t="str">
        <f t="shared" si="49"/>
        <v/>
      </c>
      <c r="F43" s="8" t="str">
        <f t="shared" si="49"/>
        <v/>
      </c>
      <c r="G43" s="8" t="str">
        <f t="shared" si="49"/>
        <v/>
      </c>
      <c r="H43" s="8" t="str">
        <f t="shared" si="49"/>
        <v/>
      </c>
      <c r="I43" s="8" t="str">
        <f t="shared" si="49"/>
        <v/>
      </c>
      <c r="J43" s="8" t="str">
        <f t="shared" si="49"/>
        <v/>
      </c>
      <c r="K43" s="8" t="str">
        <f t="shared" si="49"/>
        <v/>
      </c>
      <c r="L43" s="8" t="str">
        <f t="shared" si="49"/>
        <v/>
      </c>
      <c r="M43" s="8" t="str">
        <f t="shared" si="49"/>
        <v/>
      </c>
      <c r="N43" s="8" t="e">
        <f t="shared" si="50"/>
        <v>#DIV/0!</v>
      </c>
      <c r="O43" s="8" t="e">
        <f t="shared" si="50"/>
        <v>#DIV/0!</v>
      </c>
      <c r="P43" s="8" t="e">
        <f t="shared" si="50"/>
        <v>#DIV/0!</v>
      </c>
      <c r="Q43" s="8" t="e">
        <f t="shared" si="50"/>
        <v>#DIV/0!</v>
      </c>
      <c r="R43" s="8" t="e">
        <f t="shared" si="50"/>
        <v>#DIV/0!</v>
      </c>
      <c r="S43" s="8" t="e">
        <f t="shared" si="50"/>
        <v>#DIV/0!</v>
      </c>
      <c r="T43" s="8" t="e">
        <f t="shared" si="50"/>
        <v>#DIV/0!</v>
      </c>
      <c r="U43" s="8" t="e">
        <f t="shared" si="50"/>
        <v>#DIV/0!</v>
      </c>
      <c r="V43" s="8" t="e">
        <f t="shared" si="50"/>
        <v>#DIV/0!</v>
      </c>
      <c r="W43" s="8" t="e">
        <f t="shared" si="50"/>
        <v>#DIV/0!</v>
      </c>
      <c r="X43" s="8" t="e">
        <f t="shared" si="50"/>
        <v>#DIV/0!</v>
      </c>
      <c r="Y43" s="8" t="e">
        <f t="shared" si="50"/>
        <v>#DIV/0!</v>
      </c>
      <c r="Z43" s="139" t="e">
        <f>2*SUM(N31:INDEX(N31:Y31,$A$2))/(SUM(N19:INDEX(N19:Y19,$A$2))*2+M19-INDEX(N19:Y19,$A$2))</f>
        <v>#DIV/0!</v>
      </c>
      <c r="AA43" s="8" t="e">
        <f t="shared" si="60"/>
        <v>#DIV/0!</v>
      </c>
      <c r="AB43" s="8" t="e">
        <f>2*SUM(Q31:INDEX(Q31:S31,$B$2))/(P19+SUM(Q19:INDEX(Q19:S19,$B$2))*2-INDEX(Q19:S19,$B$2))</f>
        <v>#DIV/0!</v>
      </c>
      <c r="AC43" s="8" t="str">
        <f t="shared" si="52"/>
        <v/>
      </c>
      <c r="AD43" s="8" t="str">
        <f t="shared" si="53"/>
        <v/>
      </c>
      <c r="AE43" s="8" t="e">
        <f>AVERAGE(B43:INDEX(B43:M43,$A$2))</f>
        <v>#DIV/0!</v>
      </c>
      <c r="AF43" s="8" t="e">
        <f t="shared" si="61"/>
        <v>#DIV/0!</v>
      </c>
      <c r="AG43" s="8" t="e">
        <f t="shared" si="62"/>
        <v>#DIV/0!</v>
      </c>
      <c r="AH43" s="8" t="e">
        <f t="shared" si="63"/>
        <v>#DIV/0!</v>
      </c>
      <c r="AI43" s="8" t="e">
        <f t="shared" si="64"/>
        <v>#DIV/0!</v>
      </c>
      <c r="AJ43" s="31" t="e">
        <f t="shared" si="65"/>
        <v>#DIV/0!</v>
      </c>
      <c r="AK43" s="31" t="e">
        <f t="shared" si="54"/>
        <v>#DIV/0!</v>
      </c>
      <c r="AL43" s="31" t="e">
        <f t="shared" si="54"/>
        <v>#DIV/0!</v>
      </c>
      <c r="AM43" s="31" t="e">
        <f t="shared" si="54"/>
        <v>#VALUE!</v>
      </c>
      <c r="AN43" s="31" t="e">
        <f t="shared" si="54"/>
        <v>#VALUE!</v>
      </c>
      <c r="AO43" s="8">
        <f t="shared" si="55"/>
        <v>8.9171974522292988E-2</v>
      </c>
      <c r="AP43" s="8">
        <f t="shared" si="66"/>
        <v>0.16092572658772875</v>
      </c>
      <c r="AQ43" s="8">
        <f t="shared" si="66"/>
        <v>0.11544183278786076</v>
      </c>
      <c r="AR43" s="8">
        <f t="shared" si="66"/>
        <v>0.1221978021978022</v>
      </c>
      <c r="AS43" s="8">
        <f t="shared" si="66"/>
        <v>0.13001266357112706</v>
      </c>
      <c r="AT43" s="8">
        <f t="shared" si="66"/>
        <v>9.4117647058823528E-2</v>
      </c>
      <c r="AU43" s="18"/>
      <c r="AV43" s="18"/>
      <c r="AW43" s="18"/>
      <c r="AX43" s="18"/>
      <c r="AY43" s="18"/>
      <c r="AZ43" s="18"/>
      <c r="BA43" s="8">
        <f>IFERROR(BA31/(AVERAGE(Y19,AO19)+AVERAGE(AO19,AP19)+AVERAGE(AQ19,AP19)),"")</f>
        <v>0.12287532048238534</v>
      </c>
      <c r="BB43" s="8">
        <f>IFERROR(BB31*2/(AQ19+2*SUM(AR19:INDEX(AR19:AT19,$B$2))-INDEX(AR19:AT19,$B$2)),"")</f>
        <v>0.11388372710379613</v>
      </c>
      <c r="BC43" s="18"/>
      <c r="BD43" s="18"/>
      <c r="BE43" s="8">
        <f>2*SUM(AO31:INDEX(AO31:AZ31,$A$2))/(SUM(AO19:INDEX(AO19:AZ19,$A$2))*2+Y19-INDEX(AO19:AZ19,$A$2))</f>
        <v>0.13171746847839394</v>
      </c>
      <c r="BF43" s="122" t="e">
        <f t="shared" si="57"/>
        <v>#DIV/0!</v>
      </c>
      <c r="BG43" s="111" t="e">
        <f t="shared" si="57"/>
        <v>#DIV/0!</v>
      </c>
      <c r="BH43" s="111" t="e">
        <f t="shared" si="57"/>
        <v>#DIV/0!</v>
      </c>
      <c r="BI43" s="111" t="e">
        <f t="shared" si="57"/>
        <v>#DIV/0!</v>
      </c>
      <c r="BJ43" s="111" t="e">
        <f t="shared" si="57"/>
        <v>#DIV/0!</v>
      </c>
      <c r="BK43" s="111" t="e">
        <f t="shared" si="57"/>
        <v>#DIV/0!</v>
      </c>
      <c r="BL43" s="111"/>
      <c r="BM43" s="111"/>
      <c r="BN43" s="111"/>
      <c r="BO43" s="111"/>
      <c r="BP43" s="111"/>
      <c r="BQ43" s="111"/>
      <c r="BR43" s="111" t="e">
        <f t="shared" si="67"/>
        <v>#DIV/0!</v>
      </c>
      <c r="BS43" s="111" t="e">
        <f t="shared" si="58"/>
        <v>#DIV/0!</v>
      </c>
      <c r="BT43" s="111" t="e">
        <f t="shared" si="58"/>
        <v>#VALUE!</v>
      </c>
      <c r="BU43" s="111" t="e">
        <f t="shared" si="58"/>
        <v>#VALUE!</v>
      </c>
      <c r="BV43" s="111" t="e">
        <f t="shared" si="59"/>
        <v>#DIV/0!</v>
      </c>
    </row>
    <row r="44" spans="1:74" x14ac:dyDescent="0.25">
      <c r="A44" t="s">
        <v>8</v>
      </c>
      <c r="B44" s="8" t="str">
        <f t="shared" si="49"/>
        <v/>
      </c>
      <c r="C44" s="8" t="str">
        <f t="shared" si="49"/>
        <v/>
      </c>
      <c r="D44" s="8" t="str">
        <f t="shared" si="49"/>
        <v/>
      </c>
      <c r="E44" s="8" t="str">
        <f t="shared" si="49"/>
        <v/>
      </c>
      <c r="F44" s="8" t="str">
        <f t="shared" si="49"/>
        <v/>
      </c>
      <c r="G44" s="8" t="str">
        <f t="shared" si="49"/>
        <v/>
      </c>
      <c r="H44" s="8" t="str">
        <f t="shared" si="49"/>
        <v/>
      </c>
      <c r="I44" s="8" t="str">
        <f t="shared" si="49"/>
        <v/>
      </c>
      <c r="J44" s="8" t="str">
        <f t="shared" si="49"/>
        <v/>
      </c>
      <c r="K44" s="8" t="str">
        <f t="shared" si="49"/>
        <v/>
      </c>
      <c r="L44" s="8" t="str">
        <f t="shared" si="49"/>
        <v/>
      </c>
      <c r="M44" s="8" t="str">
        <f t="shared" si="49"/>
        <v/>
      </c>
      <c r="N44" s="8" t="e">
        <f t="shared" si="50"/>
        <v>#DIV/0!</v>
      </c>
      <c r="O44" s="8" t="e">
        <f t="shared" si="50"/>
        <v>#DIV/0!</v>
      </c>
      <c r="P44" s="8" t="e">
        <f t="shared" si="50"/>
        <v>#DIV/0!</v>
      </c>
      <c r="Q44" s="8" t="e">
        <f t="shared" si="50"/>
        <v>#DIV/0!</v>
      </c>
      <c r="R44" s="8" t="e">
        <f t="shared" si="50"/>
        <v>#DIV/0!</v>
      </c>
      <c r="S44" s="8" t="e">
        <f t="shared" si="50"/>
        <v>#DIV/0!</v>
      </c>
      <c r="T44" s="8" t="e">
        <f t="shared" si="50"/>
        <v>#DIV/0!</v>
      </c>
      <c r="U44" s="8" t="e">
        <f t="shared" si="50"/>
        <v>#DIV/0!</v>
      </c>
      <c r="V44" s="8" t="e">
        <f t="shared" si="50"/>
        <v>#DIV/0!</v>
      </c>
      <c r="W44" s="8" t="e">
        <f t="shared" si="50"/>
        <v>#DIV/0!</v>
      </c>
      <c r="X44" s="8" t="e">
        <f t="shared" si="50"/>
        <v>#DIV/0!</v>
      </c>
      <c r="Y44" s="8" t="e">
        <f t="shared" si="50"/>
        <v>#DIV/0!</v>
      </c>
      <c r="Z44" s="139" t="e">
        <f>2*SUM(N32:INDEX(N32:Y32,$A$2))/(SUM(N20:INDEX(N20:Y20,$A$2))*2+M20-INDEX(N20:Y20,$A$2))</f>
        <v>#DIV/0!</v>
      </c>
      <c r="AA44" s="8" t="e">
        <f t="shared" si="60"/>
        <v>#DIV/0!</v>
      </c>
      <c r="AB44" s="8" t="e">
        <f>2*SUM(Q32:INDEX(Q32:S32,$B$2))/(P20+SUM(Q20:INDEX(Q20:S20,$B$2))*2-INDEX(Q20:S20,$B$2))</f>
        <v>#DIV/0!</v>
      </c>
      <c r="AC44" s="8" t="str">
        <f t="shared" si="52"/>
        <v/>
      </c>
      <c r="AD44" s="8" t="str">
        <f t="shared" si="53"/>
        <v/>
      </c>
      <c r="AE44" s="8" t="e">
        <f>AVERAGE(B44:INDEX(B44:M44,$A$2))</f>
        <v>#DIV/0!</v>
      </c>
      <c r="AF44" s="8" t="e">
        <f t="shared" si="61"/>
        <v>#DIV/0!</v>
      </c>
      <c r="AG44" s="8" t="e">
        <f t="shared" si="62"/>
        <v>#DIV/0!</v>
      </c>
      <c r="AH44" s="8" t="e">
        <f t="shared" si="63"/>
        <v>#DIV/0!</v>
      </c>
      <c r="AI44" s="8" t="e">
        <f t="shared" si="64"/>
        <v>#DIV/0!</v>
      </c>
      <c r="AJ44" s="31" t="e">
        <f t="shared" si="65"/>
        <v>#DIV/0!</v>
      </c>
      <c r="AK44" s="31" t="e">
        <f t="shared" si="54"/>
        <v>#DIV/0!</v>
      </c>
      <c r="AL44" s="31" t="e">
        <f t="shared" si="54"/>
        <v>#DIV/0!</v>
      </c>
      <c r="AM44" s="31" t="e">
        <f t="shared" si="54"/>
        <v>#VALUE!</v>
      </c>
      <c r="AN44" s="31" t="e">
        <f t="shared" si="54"/>
        <v>#VALUE!</v>
      </c>
      <c r="AO44" s="8">
        <f t="shared" si="55"/>
        <v>5.905511811023622E-2</v>
      </c>
      <c r="AP44" s="8">
        <f t="shared" si="66"/>
        <v>0.12008577555396711</v>
      </c>
      <c r="AQ44" s="8">
        <f t="shared" si="66"/>
        <v>0.19833178869323448</v>
      </c>
      <c r="AR44" s="8">
        <f t="shared" si="66"/>
        <v>0.13013013013013014</v>
      </c>
      <c r="AS44" s="8">
        <f t="shared" si="66"/>
        <v>9.4212651413189769E-2</v>
      </c>
      <c r="AT44" s="8">
        <f t="shared" si="66"/>
        <v>0.11380753138075314</v>
      </c>
      <c r="AU44" s="18"/>
      <c r="AV44" s="18"/>
      <c r="AW44" s="18"/>
      <c r="AX44" s="18"/>
      <c r="AY44" s="18"/>
      <c r="AZ44" s="18"/>
      <c r="BA44" s="8">
        <f t="shared" ref="BA44:BA48" si="68">IFERROR(BA32/(AVERAGE(Y20,AO20)+AVERAGE(AO20,AP20)+AVERAGE(AQ20,AP20)),"")</f>
        <v>0.11442669172932331</v>
      </c>
      <c r="BB44" s="8">
        <f>IFERROR(BB32*2/(AQ20+2*SUM(AR20:INDEX(AR20:AT20,$B$2))-INDEX(AR20:AT20,$B$2)),"")</f>
        <v>0.11455439196409489</v>
      </c>
      <c r="BC44" s="18"/>
      <c r="BD44" s="18"/>
      <c r="BE44" s="8">
        <f>2*SUM(AO32:INDEX(AO32:AZ32,$A$2))/(SUM(AO20:INDEX(AO20:AZ20,$A$2))*2+Y20-INDEX(AO20:AZ20,$A$2))</f>
        <v>0.13230526592482256</v>
      </c>
      <c r="BF44" s="122" t="e">
        <f t="shared" si="57"/>
        <v>#DIV/0!</v>
      </c>
      <c r="BG44" s="111" t="e">
        <f t="shared" si="57"/>
        <v>#DIV/0!</v>
      </c>
      <c r="BH44" s="111" t="e">
        <f t="shared" si="57"/>
        <v>#DIV/0!</v>
      </c>
      <c r="BI44" s="111" t="e">
        <f t="shared" si="57"/>
        <v>#DIV/0!</v>
      </c>
      <c r="BJ44" s="111" t="e">
        <f t="shared" si="57"/>
        <v>#DIV/0!</v>
      </c>
      <c r="BK44" s="111" t="e">
        <f t="shared" si="57"/>
        <v>#DIV/0!</v>
      </c>
      <c r="BL44" s="111"/>
      <c r="BM44" s="111"/>
      <c r="BN44" s="111"/>
      <c r="BO44" s="111"/>
      <c r="BP44" s="111"/>
      <c r="BQ44" s="111"/>
      <c r="BR44" s="111" t="e">
        <f t="shared" si="67"/>
        <v>#DIV/0!</v>
      </c>
      <c r="BS44" s="111" t="e">
        <f t="shared" si="58"/>
        <v>#DIV/0!</v>
      </c>
      <c r="BT44" s="111" t="e">
        <f t="shared" si="58"/>
        <v>#VALUE!</v>
      </c>
      <c r="BU44" s="111" t="e">
        <f t="shared" si="58"/>
        <v>#VALUE!</v>
      </c>
      <c r="BV44" s="111" t="e">
        <f t="shared" si="59"/>
        <v>#DIV/0!</v>
      </c>
    </row>
    <row r="45" spans="1:74" x14ac:dyDescent="0.25">
      <c r="A45" t="s">
        <v>1</v>
      </c>
      <c r="B45" s="8" t="str">
        <f t="shared" si="49"/>
        <v/>
      </c>
      <c r="C45" s="8" t="str">
        <f t="shared" si="49"/>
        <v/>
      </c>
      <c r="D45" s="8" t="str">
        <f t="shared" si="49"/>
        <v/>
      </c>
      <c r="E45" s="8" t="str">
        <f t="shared" si="49"/>
        <v/>
      </c>
      <c r="F45" s="8" t="str">
        <f t="shared" si="49"/>
        <v/>
      </c>
      <c r="G45" s="8" t="str">
        <f t="shared" si="49"/>
        <v/>
      </c>
      <c r="H45" s="8" t="str">
        <f t="shared" si="49"/>
        <v/>
      </c>
      <c r="I45" s="8" t="str">
        <f t="shared" si="49"/>
        <v/>
      </c>
      <c r="J45" s="8" t="str">
        <f t="shared" si="49"/>
        <v/>
      </c>
      <c r="K45" s="8" t="str">
        <f t="shared" si="49"/>
        <v/>
      </c>
      <c r="L45" s="8" t="str">
        <f t="shared" si="49"/>
        <v/>
      </c>
      <c r="M45" s="8" t="str">
        <f t="shared" si="49"/>
        <v/>
      </c>
      <c r="N45" s="8" t="e">
        <f t="shared" si="50"/>
        <v>#DIV/0!</v>
      </c>
      <c r="O45" s="8" t="e">
        <f t="shared" si="50"/>
        <v>#DIV/0!</v>
      </c>
      <c r="P45" s="8" t="e">
        <f t="shared" si="50"/>
        <v>#DIV/0!</v>
      </c>
      <c r="Q45" s="8" t="e">
        <f t="shared" si="50"/>
        <v>#DIV/0!</v>
      </c>
      <c r="R45" s="8" t="e">
        <f t="shared" si="50"/>
        <v>#DIV/0!</v>
      </c>
      <c r="S45" s="8" t="e">
        <f t="shared" si="50"/>
        <v>#DIV/0!</v>
      </c>
      <c r="T45" s="8" t="e">
        <f t="shared" si="50"/>
        <v>#DIV/0!</v>
      </c>
      <c r="U45" s="8" t="e">
        <f t="shared" si="50"/>
        <v>#DIV/0!</v>
      </c>
      <c r="V45" s="8" t="e">
        <f t="shared" si="50"/>
        <v>#DIV/0!</v>
      </c>
      <c r="W45" s="8" t="e">
        <f t="shared" si="50"/>
        <v>#DIV/0!</v>
      </c>
      <c r="X45" s="8" t="e">
        <f t="shared" si="50"/>
        <v>#DIV/0!</v>
      </c>
      <c r="Y45" s="8" t="e">
        <f t="shared" si="50"/>
        <v>#DIV/0!</v>
      </c>
      <c r="Z45" s="139" t="e">
        <f>2*SUM(N33:INDEX(N33:Y33,$A$2))/(SUM(N21:INDEX(N21:Y21,$A$2))*2+M21-INDEX(N21:Y21,$A$2))</f>
        <v>#DIV/0!</v>
      </c>
      <c r="AA45" s="8" t="e">
        <f t="shared" si="60"/>
        <v>#DIV/0!</v>
      </c>
      <c r="AB45" s="8" t="e">
        <f>2*SUM(Q33:INDEX(Q33:S33,$B$2))/(P21+SUM(Q21:INDEX(Q21:S21,$B$2))*2-INDEX(Q21:S21,$B$2))</f>
        <v>#DIV/0!</v>
      </c>
      <c r="AC45" s="8" t="str">
        <f t="shared" si="52"/>
        <v/>
      </c>
      <c r="AD45" s="8" t="str">
        <f t="shared" si="53"/>
        <v/>
      </c>
      <c r="AE45" s="8" t="e">
        <f>AVERAGE(B45:INDEX(B45:M45,$A$2))</f>
        <v>#DIV/0!</v>
      </c>
      <c r="AF45" s="8" t="e">
        <f t="shared" si="61"/>
        <v>#DIV/0!</v>
      </c>
      <c r="AG45" s="8" t="e">
        <f t="shared" si="62"/>
        <v>#DIV/0!</v>
      </c>
      <c r="AH45" s="8" t="e">
        <f t="shared" si="63"/>
        <v>#DIV/0!</v>
      </c>
      <c r="AI45" s="8" t="e">
        <f t="shared" si="64"/>
        <v>#DIV/0!</v>
      </c>
      <c r="AJ45" s="31" t="e">
        <f t="shared" si="65"/>
        <v>#DIV/0!</v>
      </c>
      <c r="AK45" s="31" t="e">
        <f t="shared" si="54"/>
        <v>#DIV/0!</v>
      </c>
      <c r="AL45" s="31" t="e">
        <f t="shared" si="54"/>
        <v>#DIV/0!</v>
      </c>
      <c r="AM45" s="31" t="e">
        <f t="shared" si="54"/>
        <v>#VALUE!</v>
      </c>
      <c r="AN45" s="31" t="e">
        <f t="shared" si="54"/>
        <v>#VALUE!</v>
      </c>
      <c r="AO45" s="8">
        <f t="shared" si="55"/>
        <v>4.2938931297709926E-2</v>
      </c>
      <c r="AP45" s="8">
        <f t="shared" si="66"/>
        <v>8.8111044055522031E-2</v>
      </c>
      <c r="AQ45" s="8">
        <f t="shared" si="66"/>
        <v>0.16530156366344007</v>
      </c>
      <c r="AR45" s="8">
        <f t="shared" si="66"/>
        <v>0.12947658402203857</v>
      </c>
      <c r="AS45" s="8">
        <f t="shared" si="66"/>
        <v>8.3386786401539445E-2</v>
      </c>
      <c r="AT45" s="8">
        <f t="shared" si="66"/>
        <v>7.2599531615925056E-2</v>
      </c>
      <c r="AU45" s="18"/>
      <c r="AV45" s="18"/>
      <c r="AW45" s="18"/>
      <c r="AX45" s="18"/>
      <c r="AY45" s="18"/>
      <c r="AZ45" s="18"/>
      <c r="BA45" s="8">
        <f t="shared" si="68"/>
        <v>8.9874411302982737E-2</v>
      </c>
      <c r="BB45" s="8">
        <f>IFERROR(BB33*2/(AQ21+2*SUM(AR21:INDEX(AR21:AT21,$B$2))-INDEX(AR21:AT21,$B$2)),"")</f>
        <v>9.366391184573003E-2</v>
      </c>
      <c r="BC45" s="18"/>
      <c r="BD45" s="18"/>
      <c r="BE45" s="8">
        <f>2*SUM(AO33:INDEX(AO33:AZ33,$A$2))/(SUM(AO21:INDEX(AO21:AZ21,$A$2))*2+Y21-INDEX(AO21:AZ21,$A$2))</f>
        <v>0.10265769362381659</v>
      </c>
      <c r="BF45" s="122" t="e">
        <f t="shared" si="57"/>
        <v>#DIV/0!</v>
      </c>
      <c r="BG45" s="111" t="e">
        <f t="shared" si="57"/>
        <v>#DIV/0!</v>
      </c>
      <c r="BH45" s="111" t="e">
        <f t="shared" si="57"/>
        <v>#DIV/0!</v>
      </c>
      <c r="BI45" s="111" t="e">
        <f t="shared" si="57"/>
        <v>#DIV/0!</v>
      </c>
      <c r="BJ45" s="111" t="e">
        <f t="shared" si="57"/>
        <v>#DIV/0!</v>
      </c>
      <c r="BK45" s="111" t="e">
        <f t="shared" si="57"/>
        <v>#DIV/0!</v>
      </c>
      <c r="BL45" s="111"/>
      <c r="BM45" s="111"/>
      <c r="BN45" s="111"/>
      <c r="BO45" s="111"/>
      <c r="BP45" s="111"/>
      <c r="BQ45" s="111"/>
      <c r="BR45" s="111" t="e">
        <f t="shared" si="67"/>
        <v>#DIV/0!</v>
      </c>
      <c r="BS45" s="111" t="e">
        <f t="shared" si="58"/>
        <v>#DIV/0!</v>
      </c>
      <c r="BT45" s="111" t="e">
        <f t="shared" si="58"/>
        <v>#VALUE!</v>
      </c>
      <c r="BU45" s="111" t="e">
        <f t="shared" si="58"/>
        <v>#VALUE!</v>
      </c>
      <c r="BV45" s="111" t="e">
        <f t="shared" si="59"/>
        <v>#DIV/0!</v>
      </c>
    </row>
    <row r="46" spans="1:74" x14ac:dyDescent="0.25">
      <c r="A46" t="s">
        <v>2</v>
      </c>
      <c r="B46" s="8" t="str">
        <f t="shared" si="49"/>
        <v/>
      </c>
      <c r="C46" s="8" t="str">
        <f t="shared" si="49"/>
        <v/>
      </c>
      <c r="D46" s="8" t="str">
        <f t="shared" si="49"/>
        <v/>
      </c>
      <c r="E46" s="8" t="str">
        <f t="shared" si="49"/>
        <v/>
      </c>
      <c r="F46" s="8" t="str">
        <f t="shared" si="49"/>
        <v/>
      </c>
      <c r="G46" s="8" t="str">
        <f t="shared" si="49"/>
        <v/>
      </c>
      <c r="H46" s="8" t="str">
        <f t="shared" si="49"/>
        <v/>
      </c>
      <c r="I46" s="8" t="str">
        <f t="shared" si="49"/>
        <v/>
      </c>
      <c r="J46" s="8" t="str">
        <f t="shared" si="49"/>
        <v/>
      </c>
      <c r="K46" s="8" t="str">
        <f t="shared" si="49"/>
        <v/>
      </c>
      <c r="L46" s="8" t="str">
        <f t="shared" si="49"/>
        <v/>
      </c>
      <c r="M46" s="8" t="str">
        <f t="shared" si="49"/>
        <v/>
      </c>
      <c r="N46" s="8" t="e">
        <f t="shared" si="50"/>
        <v>#DIV/0!</v>
      </c>
      <c r="O46" s="8" t="e">
        <f t="shared" si="50"/>
        <v>#DIV/0!</v>
      </c>
      <c r="P46" s="8" t="e">
        <f t="shared" si="50"/>
        <v>#DIV/0!</v>
      </c>
      <c r="Q46" s="8" t="e">
        <f t="shared" si="50"/>
        <v>#DIV/0!</v>
      </c>
      <c r="R46" s="8" t="e">
        <f t="shared" si="50"/>
        <v>#DIV/0!</v>
      </c>
      <c r="S46" s="8" t="e">
        <f t="shared" si="50"/>
        <v>#DIV/0!</v>
      </c>
      <c r="T46" s="8" t="e">
        <f t="shared" si="50"/>
        <v>#DIV/0!</v>
      </c>
      <c r="U46" s="8" t="e">
        <f t="shared" si="50"/>
        <v>#DIV/0!</v>
      </c>
      <c r="V46" s="8" t="e">
        <f t="shared" si="50"/>
        <v>#DIV/0!</v>
      </c>
      <c r="W46" s="8" t="e">
        <f t="shared" si="50"/>
        <v>#DIV/0!</v>
      </c>
      <c r="X46" s="8" t="e">
        <f t="shared" si="50"/>
        <v>#DIV/0!</v>
      </c>
      <c r="Y46" s="8" t="e">
        <f t="shared" si="50"/>
        <v>#DIV/0!</v>
      </c>
      <c r="Z46" s="139" t="e">
        <f>2*SUM(N34:INDEX(N34:Y34,$A$2))/(SUM(N22:INDEX(N22:Y22,$A$2))*2+M22-INDEX(N22:Y22,$A$2))</f>
        <v>#DIV/0!</v>
      </c>
      <c r="AA46" s="8" t="e">
        <f t="shared" si="60"/>
        <v>#DIV/0!</v>
      </c>
      <c r="AB46" s="8" t="e">
        <f>2*SUM(Q34:INDEX(Q34:S34,$B$2))/(P22+SUM(Q22:INDEX(Q22:S22,$B$2))*2-INDEX(Q22:S22,$B$2))</f>
        <v>#DIV/0!</v>
      </c>
      <c r="AC46" s="8" t="str">
        <f t="shared" si="52"/>
        <v/>
      </c>
      <c r="AD46" s="8" t="str">
        <f t="shared" si="53"/>
        <v/>
      </c>
      <c r="AE46" s="8" t="e">
        <f>AVERAGE(B46:INDEX(B46:M46,$A$2))</f>
        <v>#DIV/0!</v>
      </c>
      <c r="AF46" s="8" t="e">
        <f t="shared" si="61"/>
        <v>#DIV/0!</v>
      </c>
      <c r="AG46" s="8" t="e">
        <f t="shared" si="62"/>
        <v>#DIV/0!</v>
      </c>
      <c r="AH46" s="8" t="e">
        <f t="shared" si="63"/>
        <v>#DIV/0!</v>
      </c>
      <c r="AI46" s="8" t="e">
        <f t="shared" si="64"/>
        <v>#DIV/0!</v>
      </c>
      <c r="AJ46" s="31" t="e">
        <f t="shared" si="65"/>
        <v>#DIV/0!</v>
      </c>
      <c r="AK46" s="31" t="e">
        <f t="shared" si="54"/>
        <v>#DIV/0!</v>
      </c>
      <c r="AL46" s="31" t="e">
        <f t="shared" si="54"/>
        <v>#DIV/0!</v>
      </c>
      <c r="AM46" s="31" t="e">
        <f t="shared" si="54"/>
        <v>#VALUE!</v>
      </c>
      <c r="AN46" s="31" t="e">
        <f t="shared" si="54"/>
        <v>#VALUE!</v>
      </c>
      <c r="AO46" s="8">
        <f t="shared" si="55"/>
        <v>7.1151358344113846E-2</v>
      </c>
      <c r="AP46" s="8">
        <f t="shared" si="66"/>
        <v>0.11507293354943274</v>
      </c>
      <c r="AQ46" s="8">
        <f t="shared" si="66"/>
        <v>0.14955357142857142</v>
      </c>
      <c r="AR46" s="8">
        <f t="shared" si="66"/>
        <v>0.17016317016317017</v>
      </c>
      <c r="AS46" s="8">
        <f t="shared" si="66"/>
        <v>0.14169570267131243</v>
      </c>
      <c r="AT46" s="8">
        <f t="shared" si="66"/>
        <v>0.11855104281009879</v>
      </c>
      <c r="AU46" s="18"/>
      <c r="AV46" s="18"/>
      <c r="AW46" s="18"/>
      <c r="AX46" s="18"/>
      <c r="AY46" s="18"/>
      <c r="AZ46" s="18"/>
      <c r="BA46" s="8">
        <f t="shared" si="68"/>
        <v>0.10500544069640914</v>
      </c>
      <c r="BB46" s="8">
        <f>IFERROR(BB34*2/(AQ22+2*SUM(AR22:INDEX(AR22:AT22,$B$2))-INDEX(AR22:AT22,$B$2)),"")</f>
        <v>0.1429657794676806</v>
      </c>
      <c r="BC46" s="18"/>
      <c r="BD46" s="18"/>
      <c r="BE46" s="8">
        <f>2*SUM(AO34:INDEX(AO34:AZ34,$A$2))/(SUM(AO22:INDEX(AO22:AZ22,$A$2))*2+Y22-INDEX(AO22:AZ22,$A$2))</f>
        <v>0.13771913970721128</v>
      </c>
      <c r="BF46" s="122" t="e">
        <f t="shared" si="57"/>
        <v>#DIV/0!</v>
      </c>
      <c r="BG46" s="111" t="e">
        <f t="shared" si="57"/>
        <v>#DIV/0!</v>
      </c>
      <c r="BH46" s="111" t="e">
        <f t="shared" si="57"/>
        <v>#DIV/0!</v>
      </c>
      <c r="BI46" s="111" t="e">
        <f t="shared" si="57"/>
        <v>#DIV/0!</v>
      </c>
      <c r="BJ46" s="111" t="e">
        <f t="shared" si="57"/>
        <v>#DIV/0!</v>
      </c>
      <c r="BK46" s="111" t="e">
        <f t="shared" si="57"/>
        <v>#DIV/0!</v>
      </c>
      <c r="BL46" s="111"/>
      <c r="BM46" s="111"/>
      <c r="BN46" s="111"/>
      <c r="BO46" s="111"/>
      <c r="BP46" s="111"/>
      <c r="BQ46" s="111"/>
      <c r="BR46" s="111" t="e">
        <f t="shared" si="67"/>
        <v>#DIV/0!</v>
      </c>
      <c r="BS46" s="111" t="e">
        <f t="shared" si="58"/>
        <v>#DIV/0!</v>
      </c>
      <c r="BT46" s="111" t="e">
        <f t="shared" si="58"/>
        <v>#VALUE!</v>
      </c>
      <c r="BU46" s="111" t="e">
        <f t="shared" si="58"/>
        <v>#VALUE!</v>
      </c>
      <c r="BV46" s="111" t="e">
        <f t="shared" si="59"/>
        <v>#DIV/0!</v>
      </c>
    </row>
    <row r="47" spans="1:74" x14ac:dyDescent="0.25">
      <c r="A47" s="135" t="s">
        <v>136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31"/>
      <c r="AK47" s="31"/>
      <c r="AL47" s="31"/>
      <c r="AM47" s="31"/>
      <c r="AN47" s="31"/>
      <c r="AO47" s="8"/>
      <c r="AP47" s="8">
        <f>IFERROR(AP35/(SUM(AO23,AP23)/2),"")</f>
        <v>8.6173633440514472E-2</v>
      </c>
      <c r="AQ47" s="8">
        <f t="shared" si="66"/>
        <v>2.7573529411764705E-2</v>
      </c>
      <c r="AR47" s="8">
        <f t="shared" si="66"/>
        <v>5.6441717791411043E-2</v>
      </c>
      <c r="AS47" s="8">
        <f t="shared" si="66"/>
        <v>1.7234625930278104E-2</v>
      </c>
      <c r="AT47" s="8">
        <f t="shared" si="66"/>
        <v>1.3909587680079483E-2</v>
      </c>
      <c r="AU47" s="18"/>
      <c r="AV47" s="18"/>
      <c r="AW47" s="18"/>
      <c r="AX47" s="18"/>
      <c r="AY47" s="18"/>
      <c r="AZ47" s="18"/>
      <c r="BA47" s="8">
        <f>IFERROR(BA35/(SUM(AO23,AP23,AP23,AQ23)/2),"")</f>
        <v>4.6482672753683334E-2</v>
      </c>
      <c r="BB47" s="8">
        <f>IFERROR(BB35*2/(AQ23+2*SUM(AR23:INDEX(AR23:AT23,$B$2))-INDEX(AR23:AT23,$B$2)),"")</f>
        <v>2.6412614980289094E-2</v>
      </c>
      <c r="BC47" s="18"/>
      <c r="BD47" s="18"/>
      <c r="BE47" s="8">
        <f>2*SUM(AO35:INDEX(AO35:AZ35,$A$2))/(SUM(AO23:INDEX(AO23:AZ23,$A$2))*2+Y23-INDEX(AO23:AZ23,$A$2))</f>
        <v>3.1239083786616099E-2</v>
      </c>
      <c r="BF47" s="122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</row>
    <row r="48" spans="1:74" s="19" customFormat="1" x14ac:dyDescent="0.25">
      <c r="A48" s="1" t="s">
        <v>3</v>
      </c>
      <c r="B48" s="9" t="str">
        <f t="shared" ref="B48:M48" si="69">IFERROR(B36/B24,"")</f>
        <v/>
      </c>
      <c r="C48" s="9" t="str">
        <f t="shared" si="69"/>
        <v/>
      </c>
      <c r="D48" s="9" t="str">
        <f t="shared" si="69"/>
        <v/>
      </c>
      <c r="E48" s="9" t="str">
        <f t="shared" si="69"/>
        <v/>
      </c>
      <c r="F48" s="9" t="str">
        <f t="shared" si="69"/>
        <v/>
      </c>
      <c r="G48" s="9" t="str">
        <f t="shared" si="69"/>
        <v/>
      </c>
      <c r="H48" s="9" t="str">
        <f t="shared" si="69"/>
        <v/>
      </c>
      <c r="I48" s="9" t="str">
        <f t="shared" si="69"/>
        <v/>
      </c>
      <c r="J48" s="9" t="str">
        <f t="shared" si="69"/>
        <v/>
      </c>
      <c r="K48" s="9" t="str">
        <f t="shared" si="69"/>
        <v/>
      </c>
      <c r="L48" s="9" t="str">
        <f t="shared" si="69"/>
        <v/>
      </c>
      <c r="M48" s="9" t="str">
        <f t="shared" si="69"/>
        <v/>
      </c>
      <c r="N48" s="9" t="e">
        <f t="shared" ref="N48:Y48" si="70">N36*2/SUM(M24:N24)</f>
        <v>#DIV/0!</v>
      </c>
      <c r="O48" s="9" t="e">
        <f t="shared" si="70"/>
        <v>#DIV/0!</v>
      </c>
      <c r="P48" s="9" t="e">
        <f t="shared" si="70"/>
        <v>#DIV/0!</v>
      </c>
      <c r="Q48" s="9" t="e">
        <f t="shared" si="70"/>
        <v>#DIV/0!</v>
      </c>
      <c r="R48" s="9" t="e">
        <f t="shared" si="70"/>
        <v>#DIV/0!</v>
      </c>
      <c r="S48" s="9" t="e">
        <f t="shared" si="70"/>
        <v>#DIV/0!</v>
      </c>
      <c r="T48" s="9" t="e">
        <f t="shared" si="70"/>
        <v>#DIV/0!</v>
      </c>
      <c r="U48" s="9" t="e">
        <f t="shared" si="70"/>
        <v>#DIV/0!</v>
      </c>
      <c r="V48" s="9" t="e">
        <f t="shared" si="70"/>
        <v>#DIV/0!</v>
      </c>
      <c r="W48" s="9" t="e">
        <f t="shared" si="70"/>
        <v>#DIV/0!</v>
      </c>
      <c r="X48" s="9" t="e">
        <f t="shared" si="70"/>
        <v>#DIV/0!</v>
      </c>
      <c r="Y48" s="9" t="e">
        <f t="shared" si="70"/>
        <v>#DIV/0!</v>
      </c>
      <c r="Z48" s="9" t="e">
        <f>2*SUM(N36:INDEX(N36:Y36,$A$2))/(SUM(N24:INDEX(N24:Y24,$A$2))*2+M24-INDEX(N24:Y24,$A$2))</f>
        <v>#DIV/0!</v>
      </c>
      <c r="AA48" s="9" t="e">
        <f t="shared" si="60"/>
        <v>#DIV/0!</v>
      </c>
      <c r="AB48" s="9" t="e">
        <f>2*SUM(Q36:INDEX(Q36:S36,$B$2))/(P24+SUM(Q24:INDEX(Q24:S24,$B$2))*2-INDEX(Q24:S24,$B$2))</f>
        <v>#DIV/0!</v>
      </c>
      <c r="AC48" s="9" t="str">
        <f t="shared" si="52"/>
        <v/>
      </c>
      <c r="AD48" s="9" t="str">
        <f t="shared" si="53"/>
        <v/>
      </c>
      <c r="AE48" s="28" t="e">
        <f>AVERAGE(B48:INDEX(B48:M48,$A$2))</f>
        <v>#DIV/0!</v>
      </c>
      <c r="AF48" s="28" t="e">
        <f t="shared" si="61"/>
        <v>#DIV/0!</v>
      </c>
      <c r="AG48" s="28" t="e">
        <f t="shared" si="62"/>
        <v>#DIV/0!</v>
      </c>
      <c r="AH48" s="28" t="e">
        <f t="shared" si="63"/>
        <v>#DIV/0!</v>
      </c>
      <c r="AI48" s="28" t="e">
        <f t="shared" si="64"/>
        <v>#DIV/0!</v>
      </c>
      <c r="AJ48" s="32" t="e">
        <f t="shared" si="65"/>
        <v>#DIV/0!</v>
      </c>
      <c r="AK48" s="32" t="e">
        <f t="shared" si="54"/>
        <v>#DIV/0!</v>
      </c>
      <c r="AL48" s="32" t="e">
        <f t="shared" si="54"/>
        <v>#DIV/0!</v>
      </c>
      <c r="AM48" s="32" t="e">
        <f t="shared" si="54"/>
        <v>#VALUE!</v>
      </c>
      <c r="AN48" s="32" t="e">
        <f t="shared" si="54"/>
        <v>#VALUE!</v>
      </c>
      <c r="AO48" s="28">
        <f t="shared" ref="AO48" si="71">IFERROR(AO36/AVERAGE(Y24,AO24),"")</f>
        <v>0.19412628487518355</v>
      </c>
      <c r="AP48" s="28">
        <f>IFERROR(AP36/AVERAGE(AO24,AP24),"")</f>
        <v>0.1365289010907472</v>
      </c>
      <c r="AQ48" s="28">
        <f>IFERROR(AQ36/AVERAGE(AP24,AQ24),"")</f>
        <v>0.20923593618807726</v>
      </c>
      <c r="AR48" s="28">
        <f>IFERROR(AR36/AVERAGE(AQ24,AR24),"")</f>
        <v>0.22019452521808883</v>
      </c>
      <c r="AS48" s="28">
        <f>IFERROR(AS36/AVERAGE(AR24,AS24),"")</f>
        <v>0.17862311350010338</v>
      </c>
      <c r="AT48" s="28">
        <f>IFERROR(AT36/AVERAGE(AS24,AT24),"")</f>
        <v>0.23423767672907911</v>
      </c>
      <c r="AU48" s="37"/>
      <c r="AV48" s="37"/>
      <c r="AW48" s="37"/>
      <c r="AX48" s="37"/>
      <c r="AY48" s="37"/>
      <c r="AZ48" s="37"/>
      <c r="BA48" s="28">
        <f t="shared" si="68"/>
        <v>0.17560642295866075</v>
      </c>
      <c r="BB48" s="28">
        <f>IFERROR(BB36*2/(AQ24+2*SUM(AR24:INDEX(AR24:AT24,$B$2))-INDEX(AR24:AT24,$B$2)),"")</f>
        <v>0.2117217333554707</v>
      </c>
      <c r="BC48" s="37"/>
      <c r="BD48" s="37"/>
      <c r="BE48" s="28">
        <f>2*SUM(AO36:INDEX(AO36:AZ36,$A$2))/(SUM(AO24:INDEX(AO24:AZ24,$A$2))*2+Y24-INDEX(AO24:AZ24,$A$2))</f>
        <v>0.19306072666581076</v>
      </c>
      <c r="BF48" s="123" t="e">
        <f t="shared" si="57"/>
        <v>#DIV/0!</v>
      </c>
      <c r="BG48" s="118" t="e">
        <f t="shared" si="57"/>
        <v>#DIV/0!</v>
      </c>
      <c r="BH48" s="118" t="e">
        <f t="shared" si="57"/>
        <v>#DIV/0!</v>
      </c>
      <c r="BI48" s="118" t="e">
        <f t="shared" si="57"/>
        <v>#DIV/0!</v>
      </c>
      <c r="BJ48" s="118" t="e">
        <f t="shared" si="57"/>
        <v>#DIV/0!</v>
      </c>
      <c r="BK48" s="118" t="e">
        <f t="shared" si="57"/>
        <v>#DIV/0!</v>
      </c>
      <c r="BL48" s="118"/>
      <c r="BM48" s="118"/>
      <c r="BN48" s="118"/>
      <c r="BO48" s="118"/>
      <c r="BP48" s="118"/>
      <c r="BQ48" s="118"/>
      <c r="BR48" s="118" t="e">
        <f>BA48/((N36+O36+P36)/(SUM(M24,N24,N24,O24,O24,P24)/2))</f>
        <v>#DIV/0!</v>
      </c>
      <c r="BS48" s="118" t="e">
        <f t="shared" si="58"/>
        <v>#DIV/0!</v>
      </c>
      <c r="BT48" s="118" t="e">
        <f t="shared" si="58"/>
        <v>#VALUE!</v>
      </c>
      <c r="BU48" s="118" t="e">
        <f t="shared" si="58"/>
        <v>#VALUE!</v>
      </c>
      <c r="BV48" s="118" t="e">
        <f t="shared" si="59"/>
        <v>#DIV/0!</v>
      </c>
    </row>
    <row r="49" spans="1:74" x14ac:dyDescent="0.25">
      <c r="Z49" s="31" t="e">
        <f>2*SUM(N36:INDEX(N36:Y36,$A$2))/(SUM(N24:INDEX(N24:Y24,$A$2))*2+M24-INDEX(N24:Y24,$A$2))</f>
        <v>#DIV/0!</v>
      </c>
      <c r="AA49" s="18"/>
      <c r="AB49" s="31"/>
      <c r="AC49" s="18"/>
      <c r="AD49" s="18"/>
      <c r="AE49" s="31" t="e">
        <f>2*SUM(B36:INDEX(B36:M36,$A$2))/(SUM(B24:INDEX(B24:M24,$A$2))*2+B24-INDEX(B24:M24,$A$2))</f>
        <v>#DIV/0!</v>
      </c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32">
        <f>2*SUM(AO36:INDEX(AO36:AZ36,A2))/(SUM(AO24:INDEX(AO24:AZ24,A2))*2+Y24-INDEX(AO24:AZ24,A2))</f>
        <v>0.19306072666581076</v>
      </c>
      <c r="BF49" s="124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</row>
    <row r="50" spans="1:74" x14ac:dyDescent="0.25"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24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</row>
    <row r="51" spans="1:74" s="19" customFormat="1" x14ac:dyDescent="0.25">
      <c r="A51" s="2" t="s">
        <v>12</v>
      </c>
      <c r="B51" s="3">
        <f t="shared" ref="B51:Y51" si="72">B15</f>
        <v>42005</v>
      </c>
      <c r="C51" s="3">
        <f t="shared" si="72"/>
        <v>42036</v>
      </c>
      <c r="D51" s="3">
        <f t="shared" si="72"/>
        <v>42064</v>
      </c>
      <c r="E51" s="3">
        <f t="shared" si="72"/>
        <v>42095</v>
      </c>
      <c r="F51" s="3">
        <f t="shared" si="72"/>
        <v>42125</v>
      </c>
      <c r="G51" s="3">
        <f t="shared" si="72"/>
        <v>42156</v>
      </c>
      <c r="H51" s="3">
        <f t="shared" si="72"/>
        <v>42186</v>
      </c>
      <c r="I51" s="3">
        <f t="shared" si="72"/>
        <v>42217</v>
      </c>
      <c r="J51" s="3">
        <f t="shared" si="72"/>
        <v>42248</v>
      </c>
      <c r="K51" s="3">
        <f t="shared" si="72"/>
        <v>42278</v>
      </c>
      <c r="L51" s="3">
        <f t="shared" si="72"/>
        <v>42309</v>
      </c>
      <c r="M51" s="3">
        <f t="shared" si="72"/>
        <v>42339</v>
      </c>
      <c r="N51" s="3">
        <f t="shared" si="72"/>
        <v>42370</v>
      </c>
      <c r="O51" s="3">
        <f t="shared" si="72"/>
        <v>42401</v>
      </c>
      <c r="P51" s="3">
        <f t="shared" si="72"/>
        <v>42430</v>
      </c>
      <c r="Q51" s="3">
        <f t="shared" si="72"/>
        <v>42461</v>
      </c>
      <c r="R51" s="3">
        <f t="shared" si="72"/>
        <v>42491</v>
      </c>
      <c r="S51" s="3">
        <f t="shared" si="72"/>
        <v>42522</v>
      </c>
      <c r="T51" s="3">
        <f t="shared" si="72"/>
        <v>42552</v>
      </c>
      <c r="U51" s="3">
        <f t="shared" si="72"/>
        <v>42583</v>
      </c>
      <c r="V51" s="3">
        <f t="shared" si="72"/>
        <v>42614</v>
      </c>
      <c r="W51" s="3">
        <f t="shared" si="72"/>
        <v>42644</v>
      </c>
      <c r="X51" s="3">
        <f t="shared" si="72"/>
        <v>42675</v>
      </c>
      <c r="Y51" s="3">
        <f t="shared" si="72"/>
        <v>42705</v>
      </c>
      <c r="Z51" s="29" t="str">
        <f>Z39</f>
        <v>YTD 6/16</v>
      </c>
      <c r="AA51" s="29" t="s">
        <v>19</v>
      </c>
      <c r="AB51" s="29" t="s">
        <v>20</v>
      </c>
      <c r="AC51" s="29" t="s">
        <v>21</v>
      </c>
      <c r="AD51" s="29" t="s">
        <v>22</v>
      </c>
      <c r="AE51" s="26" t="str">
        <f t="shared" ref="AE51:AI51" si="73">AE27</f>
        <v>YTD 6/15</v>
      </c>
      <c r="AF51" s="26" t="str">
        <f t="shared" si="73"/>
        <v>Q1 '15</v>
      </c>
      <c r="AG51" s="26" t="str">
        <f t="shared" si="73"/>
        <v>Q2 '15</v>
      </c>
      <c r="AH51" s="26" t="str">
        <f t="shared" si="73"/>
        <v>Q3 '15</v>
      </c>
      <c r="AI51" s="26" t="str">
        <f t="shared" si="73"/>
        <v>Q4 '15</v>
      </c>
      <c r="AJ51" s="30" t="s">
        <v>27</v>
      </c>
      <c r="AK51" s="30" t="s">
        <v>29</v>
      </c>
      <c r="AL51" s="30" t="s">
        <v>30</v>
      </c>
      <c r="AM51" s="30" t="s">
        <v>31</v>
      </c>
      <c r="AN51" s="30" t="s">
        <v>32</v>
      </c>
      <c r="AO51" s="108">
        <v>42736</v>
      </c>
      <c r="AP51" s="108">
        <v>42767</v>
      </c>
      <c r="AQ51" s="108">
        <v>42795</v>
      </c>
      <c r="AR51" s="108">
        <v>42826</v>
      </c>
      <c r="AS51" s="108">
        <v>42856</v>
      </c>
      <c r="AT51" s="108">
        <v>42887</v>
      </c>
      <c r="AU51" s="108">
        <v>42917</v>
      </c>
      <c r="AV51" s="108">
        <v>42948</v>
      </c>
      <c r="AW51" s="108">
        <v>42979</v>
      </c>
      <c r="AX51" s="108">
        <v>43009</v>
      </c>
      <c r="AY51" s="108">
        <v>43040</v>
      </c>
      <c r="AZ51" s="108">
        <v>43070</v>
      </c>
      <c r="BA51" s="29" t="s">
        <v>123</v>
      </c>
      <c r="BB51" s="29" t="s">
        <v>124</v>
      </c>
      <c r="BC51" s="29" t="s">
        <v>125</v>
      </c>
      <c r="BD51" s="29" t="s">
        <v>126</v>
      </c>
      <c r="BE51" s="29" t="str">
        <f>$BE$3</f>
        <v>YTD 6/17</v>
      </c>
      <c r="BF51" s="121">
        <v>42736</v>
      </c>
      <c r="BG51" s="108">
        <v>42767</v>
      </c>
      <c r="BH51" s="108">
        <v>42795</v>
      </c>
      <c r="BI51" s="108">
        <v>42826</v>
      </c>
      <c r="BJ51" s="108">
        <v>42856</v>
      </c>
      <c r="BK51" s="108">
        <v>42887</v>
      </c>
      <c r="BL51" s="108">
        <v>42917</v>
      </c>
      <c r="BM51" s="108">
        <v>42948</v>
      </c>
      <c r="BN51" s="108">
        <v>42979</v>
      </c>
      <c r="BO51" s="108">
        <v>43009</v>
      </c>
      <c r="BP51" s="108">
        <v>43040</v>
      </c>
      <c r="BQ51" s="108">
        <v>43070</v>
      </c>
      <c r="BR51" s="29" t="s">
        <v>127</v>
      </c>
      <c r="BS51" s="29" t="s">
        <v>128</v>
      </c>
      <c r="BT51" s="29" t="s">
        <v>96</v>
      </c>
      <c r="BU51" s="29" t="s">
        <v>129</v>
      </c>
      <c r="BV51" s="112" t="s">
        <v>130</v>
      </c>
    </row>
    <row r="52" spans="1:74" x14ac:dyDescent="0.25">
      <c r="A52" t="s">
        <v>159</v>
      </c>
      <c r="Y52" s="6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31"/>
      <c r="AK52" s="31"/>
      <c r="AL52" s="31"/>
      <c r="AM52" s="31"/>
      <c r="AN52" s="31"/>
      <c r="AO52" s="113">
        <f>[17]cc!J34</f>
        <v>51.5</v>
      </c>
      <c r="AP52" s="113">
        <f>[18]cc!J34</f>
        <v>92.5</v>
      </c>
      <c r="AQ52" s="113">
        <f>[19]cc!J34</f>
        <v>102.5</v>
      </c>
      <c r="AR52" s="113">
        <f>[20]cc!J54</f>
        <v>332</v>
      </c>
      <c r="AS52" s="113">
        <f>[21]cc!J54</f>
        <v>241</v>
      </c>
      <c r="AT52" s="113">
        <f>[22]cc!J54</f>
        <v>156.5</v>
      </c>
      <c r="AU52" s="113"/>
      <c r="AV52" s="113"/>
      <c r="AW52" s="113"/>
      <c r="AX52" s="113"/>
      <c r="AY52" s="113"/>
      <c r="AZ52" s="113"/>
      <c r="BA52" s="110">
        <f>SUM(AO52:INDEX(AO52:AQ52,IF($A$2&lt;3,$A$2,3)))</f>
        <v>246.5</v>
      </c>
      <c r="BB52" s="110">
        <f>SUM(AR52:INDEX(AR52:AT52,IF(AND($A$2&gt;3,A50&lt;7),$A$2-3,0)))</f>
        <v>729.5</v>
      </c>
      <c r="BC52" s="110">
        <f>SUM(AU52:INDEX(AU52:AW52,IF(AND($A$2&gt;6,$A$2&lt;10),$A$2-6,0)))</f>
        <v>0</v>
      </c>
      <c r="BD52" s="110">
        <f>SUM(AX52:INDEX(AX52:AZ52,IF($A$2&gt;9,$A$2-9,0)))</f>
        <v>0</v>
      </c>
      <c r="BE52" s="110">
        <f>SUM($AO52:INDEX(AO52:AZ52,$A$2))</f>
        <v>976</v>
      </c>
      <c r="BF52" s="122" t="e">
        <f t="shared" ref="BF52:BQ60" si="74">AO52/N52</f>
        <v>#DIV/0!</v>
      </c>
      <c r="BG52" s="111" t="e">
        <f t="shared" si="74"/>
        <v>#DIV/0!</v>
      </c>
      <c r="BH52" s="111" t="e">
        <f t="shared" si="74"/>
        <v>#DIV/0!</v>
      </c>
      <c r="BI52" s="111" t="e">
        <f t="shared" si="74"/>
        <v>#DIV/0!</v>
      </c>
      <c r="BJ52" s="111" t="e">
        <f t="shared" si="74"/>
        <v>#DIV/0!</v>
      </c>
      <c r="BK52" s="111" t="e">
        <f t="shared" si="74"/>
        <v>#DIV/0!</v>
      </c>
      <c r="BL52" s="111" t="e">
        <f t="shared" si="74"/>
        <v>#DIV/0!</v>
      </c>
      <c r="BM52" s="111" t="e">
        <f t="shared" si="74"/>
        <v>#DIV/0!</v>
      </c>
      <c r="BN52" s="111" t="e">
        <f t="shared" si="74"/>
        <v>#DIV/0!</v>
      </c>
      <c r="BO52" s="111" t="e">
        <f t="shared" si="74"/>
        <v>#DIV/0!</v>
      </c>
      <c r="BP52" s="111" t="e">
        <f t="shared" si="74"/>
        <v>#DIV/0!</v>
      </c>
      <c r="BQ52" s="111" t="e">
        <f t="shared" si="74"/>
        <v>#DIV/0!</v>
      </c>
      <c r="BR52" s="111" t="e">
        <f>BA52/SUM(N52:INDEX(N52:P52,IF($A$2&lt;3,$A$2,3)))</f>
        <v>#DIV/0!</v>
      </c>
      <c r="BS52" s="111" t="e">
        <f>BB52/SUM(Q52:INDEX(Q52:S52,IF($A$2&lt;7,$A$2-3,3)))</f>
        <v>#DIV/0!</v>
      </c>
      <c r="BT52" s="111" t="e">
        <f t="shared" ref="BT52:BU60" si="75">BC52/AC52</f>
        <v>#DIV/0!</v>
      </c>
      <c r="BU52" s="111" t="e">
        <f t="shared" si="75"/>
        <v>#DIV/0!</v>
      </c>
      <c r="BV52" s="111" t="e">
        <f t="shared" ref="BV52:BV60" si="76">BE52/Z52</f>
        <v>#DIV/0!</v>
      </c>
    </row>
    <row r="53" spans="1:74" x14ac:dyDescent="0.25">
      <c r="A53" t="s">
        <v>5</v>
      </c>
      <c r="Y53" s="6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1"/>
      <c r="AK53" s="31"/>
      <c r="AL53" s="31"/>
      <c r="AM53" s="31"/>
      <c r="AN53" s="31"/>
      <c r="AO53" s="113">
        <f>[17]cc!J35</f>
        <v>195</v>
      </c>
      <c r="AP53" s="113">
        <f>[18]cc!J35</f>
        <v>268</v>
      </c>
      <c r="AQ53" s="113">
        <f>[19]cc!J35</f>
        <v>726</v>
      </c>
      <c r="AR53" s="113">
        <f>[20]cc!J55</f>
        <v>470</v>
      </c>
      <c r="AS53" s="113">
        <f>[21]cc!J55</f>
        <v>458</v>
      </c>
      <c r="AT53" s="113">
        <f>[22]cc!J55</f>
        <v>1053</v>
      </c>
      <c r="AU53" s="113"/>
      <c r="AV53" s="113"/>
      <c r="AW53" s="113"/>
      <c r="AX53" s="113"/>
      <c r="AY53" s="113"/>
      <c r="AZ53" s="113"/>
      <c r="BA53" s="110">
        <f>SUM(AO53:INDEX(AO53:AQ53,IF($A$2&lt;3,$A$2,3)))</f>
        <v>1189</v>
      </c>
      <c r="BB53" s="110">
        <f>SUM(AR53:INDEX(AR53:AT53,IF(AND($A$2&gt;3,A51&lt;7),$A$2-3,0)))</f>
        <v>1981</v>
      </c>
      <c r="BC53" s="110">
        <f>SUM(AU53:INDEX(AU53:AW53,IF(AND($A$2&gt;6,$A$2&lt;10),$A$2-6,0)))</f>
        <v>0</v>
      </c>
      <c r="BD53" s="110">
        <f>SUM(AX53:INDEX(AX53:AZ53,IF($A$2&gt;9,$A$2-9,0)))</f>
        <v>0</v>
      </c>
      <c r="BE53" s="110">
        <f>SUM($AO53:INDEX(AO53:AZ53,$A$2))</f>
        <v>3170</v>
      </c>
      <c r="BF53" s="122" t="e">
        <f t="shared" si="74"/>
        <v>#DIV/0!</v>
      </c>
      <c r="BG53" s="111" t="e">
        <f t="shared" si="74"/>
        <v>#DIV/0!</v>
      </c>
      <c r="BH53" s="111" t="e">
        <f t="shared" si="74"/>
        <v>#DIV/0!</v>
      </c>
      <c r="BI53" s="111" t="e">
        <f t="shared" si="74"/>
        <v>#DIV/0!</v>
      </c>
      <c r="BJ53" s="111" t="e">
        <f t="shared" si="74"/>
        <v>#DIV/0!</v>
      </c>
      <c r="BK53" s="111" t="e">
        <f t="shared" si="74"/>
        <v>#DIV/0!</v>
      </c>
      <c r="BL53" s="111" t="e">
        <f t="shared" si="74"/>
        <v>#DIV/0!</v>
      </c>
      <c r="BM53" s="111" t="e">
        <f t="shared" si="74"/>
        <v>#DIV/0!</v>
      </c>
      <c r="BN53" s="111" t="e">
        <f t="shared" si="74"/>
        <v>#DIV/0!</v>
      </c>
      <c r="BO53" s="111" t="e">
        <f t="shared" si="74"/>
        <v>#DIV/0!</v>
      </c>
      <c r="BP53" s="111" t="e">
        <f t="shared" si="74"/>
        <v>#DIV/0!</v>
      </c>
      <c r="BQ53" s="111" t="e">
        <f t="shared" si="74"/>
        <v>#DIV/0!</v>
      </c>
      <c r="BR53" s="111" t="e">
        <f>BA53/SUM(N53:INDEX(N53:P53,IF($A$2&lt;3,$A$2,3)))</f>
        <v>#DIV/0!</v>
      </c>
      <c r="BS53" s="111" t="e">
        <f>BB53/SUM(Q53:INDEX(Q53:S53,IF($A$2&lt;7,$A$2-3,3)))</f>
        <v>#DIV/0!</v>
      </c>
      <c r="BT53" s="111" t="e">
        <f t="shared" si="75"/>
        <v>#DIV/0!</v>
      </c>
      <c r="BU53" s="111" t="e">
        <f t="shared" si="75"/>
        <v>#DIV/0!</v>
      </c>
      <c r="BV53" s="111" t="e">
        <f t="shared" si="76"/>
        <v>#DIV/0!</v>
      </c>
    </row>
    <row r="54" spans="1:74" x14ac:dyDescent="0.25">
      <c r="A54" t="s">
        <v>6</v>
      </c>
      <c r="Y54" s="6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31"/>
      <c r="AK54" s="31"/>
      <c r="AL54" s="31"/>
      <c r="AM54" s="31"/>
      <c r="AN54" s="31"/>
      <c r="AO54" s="113">
        <f>[17]cc!J36</f>
        <v>189</v>
      </c>
      <c r="AP54" s="113">
        <f>[18]cc!J36</f>
        <v>116</v>
      </c>
      <c r="AQ54" s="113">
        <f>[19]cc!J36</f>
        <v>281</v>
      </c>
      <c r="AR54" s="113">
        <f>[20]cc!J56</f>
        <v>292</v>
      </c>
      <c r="AS54" s="113">
        <f>[21]cc!J56</f>
        <v>199</v>
      </c>
      <c r="AT54" s="113">
        <f>[22]cc!J56</f>
        <v>154.5</v>
      </c>
      <c r="AU54" s="113"/>
      <c r="AV54" s="113"/>
      <c r="AW54" s="113"/>
      <c r="AX54" s="113"/>
      <c r="AY54" s="113"/>
      <c r="AZ54" s="113"/>
      <c r="BA54" s="110">
        <f>SUM(AO54:INDEX(AO54:AQ54,IF($A$2&lt;3,$A$2,3)))</f>
        <v>586</v>
      </c>
      <c r="BB54" s="110">
        <f>SUM(AR54:INDEX(AR54:AT54,IF(AND($A$2&gt;3,A52&lt;7),$A$2-3,0)))</f>
        <v>645.5</v>
      </c>
      <c r="BC54" s="110">
        <f>SUM(AU54:INDEX(AU54:AW54,IF(AND($A$2&gt;6,$A$2&lt;10),$A$2-6,0)))</f>
        <v>0</v>
      </c>
      <c r="BD54" s="110">
        <f>SUM(AX54:INDEX(AX54:AZ54,IF($A$2&gt;9,$A$2-9,0)))</f>
        <v>0</v>
      </c>
      <c r="BE54" s="110">
        <f>SUM($AO54:INDEX(AO54:AZ54,$A$2))</f>
        <v>1231.5</v>
      </c>
      <c r="BF54" s="122" t="e">
        <f t="shared" si="74"/>
        <v>#DIV/0!</v>
      </c>
      <c r="BG54" s="111" t="e">
        <f t="shared" si="74"/>
        <v>#DIV/0!</v>
      </c>
      <c r="BH54" s="111" t="e">
        <f t="shared" si="74"/>
        <v>#DIV/0!</v>
      </c>
      <c r="BI54" s="111" t="e">
        <f t="shared" si="74"/>
        <v>#DIV/0!</v>
      </c>
      <c r="BJ54" s="111" t="e">
        <f t="shared" si="74"/>
        <v>#DIV/0!</v>
      </c>
      <c r="BK54" s="111" t="e">
        <f t="shared" si="74"/>
        <v>#DIV/0!</v>
      </c>
      <c r="BL54" s="111" t="e">
        <f t="shared" si="74"/>
        <v>#DIV/0!</v>
      </c>
      <c r="BM54" s="111" t="e">
        <f t="shared" si="74"/>
        <v>#DIV/0!</v>
      </c>
      <c r="BN54" s="111" t="e">
        <f t="shared" si="74"/>
        <v>#DIV/0!</v>
      </c>
      <c r="BO54" s="111" t="e">
        <f t="shared" si="74"/>
        <v>#DIV/0!</v>
      </c>
      <c r="BP54" s="111" t="e">
        <f t="shared" si="74"/>
        <v>#DIV/0!</v>
      </c>
      <c r="BQ54" s="111" t="e">
        <f t="shared" si="74"/>
        <v>#DIV/0!</v>
      </c>
      <c r="BR54" s="111" t="e">
        <f>BA54/SUM(N54:INDEX(N54:P54,IF($A$2&lt;3,$A$2,3)))</f>
        <v>#DIV/0!</v>
      </c>
      <c r="BS54" s="111" t="e">
        <f>BB54/SUM(Q54:INDEX(Q54:S54,IF($A$2&lt;7,$A$2-3,3)))</f>
        <v>#DIV/0!</v>
      </c>
      <c r="BT54" s="111" t="e">
        <f t="shared" si="75"/>
        <v>#DIV/0!</v>
      </c>
      <c r="BU54" s="111" t="e">
        <f t="shared" si="75"/>
        <v>#DIV/0!</v>
      </c>
      <c r="BV54" s="111" t="e">
        <f t="shared" si="76"/>
        <v>#DIV/0!</v>
      </c>
    </row>
    <row r="55" spans="1:74" x14ac:dyDescent="0.25">
      <c r="A55" t="s">
        <v>7</v>
      </c>
      <c r="Y55" s="6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31"/>
      <c r="AK55" s="31"/>
      <c r="AL55" s="31"/>
      <c r="AM55" s="31"/>
      <c r="AN55" s="31"/>
      <c r="AO55" s="113">
        <f>[17]cc!J37</f>
        <v>239.5</v>
      </c>
      <c r="AP55" s="113">
        <f>[18]cc!J37</f>
        <v>417</v>
      </c>
      <c r="AQ55" s="113">
        <f>[19]cc!J37</f>
        <v>326</v>
      </c>
      <c r="AR55" s="113">
        <f>[20]cc!J57</f>
        <v>205</v>
      </c>
      <c r="AS55" s="113">
        <f>[21]cc!J57</f>
        <v>226</v>
      </c>
      <c r="AT55" s="113">
        <f>[22]cc!J57</f>
        <v>203.5</v>
      </c>
      <c r="AU55" s="113"/>
      <c r="AV55" s="113"/>
      <c r="AW55" s="113"/>
      <c r="AX55" s="113"/>
      <c r="AY55" s="113"/>
      <c r="AZ55" s="113"/>
      <c r="BA55" s="110">
        <f>SUM(AO55:INDEX(AO55:AQ55,IF($A$2&lt;3,$A$2,3)))</f>
        <v>982.5</v>
      </c>
      <c r="BB55" s="110">
        <f>SUM(AR55:INDEX(AR55:AT55,IF(AND($A$2&gt;3,A53&lt;7),$A$2-3,0)))</f>
        <v>634.5</v>
      </c>
      <c r="BC55" s="110">
        <f>SUM(AU55:INDEX(AU55:AW55,IF(AND($A$2&gt;6,$A$2&lt;10),$A$2-6,0)))</f>
        <v>0</v>
      </c>
      <c r="BD55" s="110">
        <f>SUM(AX55:INDEX(AX55:AZ55,IF($A$2&gt;9,$A$2-9,0)))</f>
        <v>0</v>
      </c>
      <c r="BE55" s="110">
        <f>SUM($AO55:INDEX(AO55:AZ55,$A$2))</f>
        <v>1617</v>
      </c>
      <c r="BF55" s="122" t="e">
        <f t="shared" si="74"/>
        <v>#DIV/0!</v>
      </c>
      <c r="BG55" s="111" t="e">
        <f t="shared" si="74"/>
        <v>#DIV/0!</v>
      </c>
      <c r="BH55" s="111" t="e">
        <f t="shared" si="74"/>
        <v>#DIV/0!</v>
      </c>
      <c r="BI55" s="111" t="e">
        <f t="shared" si="74"/>
        <v>#DIV/0!</v>
      </c>
      <c r="BJ55" s="111" t="e">
        <f t="shared" si="74"/>
        <v>#DIV/0!</v>
      </c>
      <c r="BK55" s="111" t="e">
        <f t="shared" si="74"/>
        <v>#DIV/0!</v>
      </c>
      <c r="BL55" s="111" t="e">
        <f t="shared" si="74"/>
        <v>#DIV/0!</v>
      </c>
      <c r="BM55" s="111" t="e">
        <f t="shared" si="74"/>
        <v>#DIV/0!</v>
      </c>
      <c r="BN55" s="111" t="e">
        <f t="shared" si="74"/>
        <v>#DIV/0!</v>
      </c>
      <c r="BO55" s="111" t="e">
        <f t="shared" si="74"/>
        <v>#DIV/0!</v>
      </c>
      <c r="BP55" s="111" t="e">
        <f t="shared" si="74"/>
        <v>#DIV/0!</v>
      </c>
      <c r="BQ55" s="111" t="e">
        <f t="shared" si="74"/>
        <v>#DIV/0!</v>
      </c>
      <c r="BR55" s="111" t="e">
        <f>BA55/SUM(N55:INDEX(N55:P55,IF($A$2&lt;3,$A$2,3)))</f>
        <v>#DIV/0!</v>
      </c>
      <c r="BS55" s="111" t="e">
        <f>BB55/SUM(Q55:INDEX(Q55:S55,IF($A$2&lt;7,$A$2-3,3)))</f>
        <v>#DIV/0!</v>
      </c>
      <c r="BT55" s="111" t="e">
        <f t="shared" si="75"/>
        <v>#DIV/0!</v>
      </c>
      <c r="BU55" s="111" t="e">
        <f t="shared" si="75"/>
        <v>#DIV/0!</v>
      </c>
      <c r="BV55" s="111" t="e">
        <f t="shared" si="76"/>
        <v>#DIV/0!</v>
      </c>
    </row>
    <row r="56" spans="1:74" x14ac:dyDescent="0.25">
      <c r="A56" t="s">
        <v>8</v>
      </c>
      <c r="Y56" s="6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31"/>
      <c r="AK56" s="31"/>
      <c r="AL56" s="31"/>
      <c r="AM56" s="31"/>
      <c r="AN56" s="31"/>
      <c r="AO56" s="113">
        <f>[17]cc!J38</f>
        <v>124.5</v>
      </c>
      <c r="AP56" s="113">
        <f>[18]cc!J38</f>
        <v>238</v>
      </c>
      <c r="AQ56" s="113">
        <f>[19]cc!J38</f>
        <v>352.5</v>
      </c>
      <c r="AR56" s="113">
        <f>[20]cc!J58</f>
        <v>145</v>
      </c>
      <c r="AS56" s="113">
        <f>[21]cc!J58</f>
        <v>100</v>
      </c>
      <c r="AT56" s="113">
        <f>[22]cc!J58</f>
        <v>99</v>
      </c>
      <c r="AU56" s="113"/>
      <c r="AV56" s="113"/>
      <c r="AW56" s="113"/>
      <c r="AX56" s="113"/>
      <c r="AY56" s="113"/>
      <c r="AZ56" s="113"/>
      <c r="BA56" s="110">
        <f>SUM(AO56:INDEX(AO56:AQ56,IF($A$2&lt;3,$A$2,3)))</f>
        <v>715</v>
      </c>
      <c r="BB56" s="110">
        <f>SUM(AR56:INDEX(AR56:AT56,IF(AND($A$2&gt;3,A54&lt;7),$A$2-3,0)))</f>
        <v>344</v>
      </c>
      <c r="BC56" s="110">
        <f>SUM(AU56:INDEX(AU56:AW56,IF(AND($A$2&gt;6,$A$2&lt;10),$A$2-6,0)))</f>
        <v>0</v>
      </c>
      <c r="BD56" s="110">
        <f>SUM(AX56:INDEX(AX56:AZ56,IF($A$2&gt;9,$A$2-9,0)))</f>
        <v>0</v>
      </c>
      <c r="BE56" s="110">
        <f>SUM($AO56:INDEX(AO56:AZ56,$A$2))</f>
        <v>1059</v>
      </c>
      <c r="BF56" s="122" t="e">
        <f t="shared" si="74"/>
        <v>#DIV/0!</v>
      </c>
      <c r="BG56" s="111" t="e">
        <f t="shared" si="74"/>
        <v>#DIV/0!</v>
      </c>
      <c r="BH56" s="111" t="e">
        <f t="shared" si="74"/>
        <v>#DIV/0!</v>
      </c>
      <c r="BI56" s="111" t="e">
        <f t="shared" si="74"/>
        <v>#DIV/0!</v>
      </c>
      <c r="BJ56" s="111" t="e">
        <f t="shared" si="74"/>
        <v>#DIV/0!</v>
      </c>
      <c r="BK56" s="111" t="e">
        <f t="shared" si="74"/>
        <v>#DIV/0!</v>
      </c>
      <c r="BL56" s="111" t="e">
        <f t="shared" si="74"/>
        <v>#DIV/0!</v>
      </c>
      <c r="BM56" s="111" t="e">
        <f t="shared" si="74"/>
        <v>#DIV/0!</v>
      </c>
      <c r="BN56" s="111" t="e">
        <f t="shared" si="74"/>
        <v>#DIV/0!</v>
      </c>
      <c r="BO56" s="111" t="e">
        <f t="shared" si="74"/>
        <v>#DIV/0!</v>
      </c>
      <c r="BP56" s="111" t="e">
        <f t="shared" si="74"/>
        <v>#DIV/0!</v>
      </c>
      <c r="BQ56" s="111" t="e">
        <f t="shared" si="74"/>
        <v>#DIV/0!</v>
      </c>
      <c r="BR56" s="111" t="e">
        <f>BA56/SUM(N56:INDEX(N56:P56,IF($A$2&lt;3,$A$2,3)))</f>
        <v>#DIV/0!</v>
      </c>
      <c r="BS56" s="111" t="e">
        <f>BB56/SUM(Q56:INDEX(Q56:S56,IF($A$2&lt;7,$A$2-3,3)))</f>
        <v>#DIV/0!</v>
      </c>
      <c r="BT56" s="111" t="e">
        <f t="shared" si="75"/>
        <v>#DIV/0!</v>
      </c>
      <c r="BU56" s="111" t="e">
        <f t="shared" si="75"/>
        <v>#DIV/0!</v>
      </c>
      <c r="BV56" s="111" t="e">
        <f t="shared" si="76"/>
        <v>#DIV/0!</v>
      </c>
    </row>
    <row r="57" spans="1:74" x14ac:dyDescent="0.25">
      <c r="A57" t="s">
        <v>1</v>
      </c>
      <c r="Y57" s="6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31"/>
      <c r="AK57" s="31"/>
      <c r="AL57" s="31"/>
      <c r="AM57" s="31"/>
      <c r="AN57" s="31"/>
      <c r="AO57" s="113">
        <f>[17]cc!J39</f>
        <v>41</v>
      </c>
      <c r="AP57" s="113">
        <f>[18]cc!J39</f>
        <v>88</v>
      </c>
      <c r="AQ57" s="113">
        <f>[19]cc!J39</f>
        <v>148.5</v>
      </c>
      <c r="AR57" s="113">
        <f>[20]cc!J59</f>
        <v>132</v>
      </c>
      <c r="AS57" s="113">
        <f>[21]cc!J59</f>
        <v>97</v>
      </c>
      <c r="AT57" s="113">
        <f>[22]cc!J59</f>
        <v>76.5</v>
      </c>
      <c r="AU57" s="113"/>
      <c r="AV57" s="113"/>
      <c r="AW57" s="113"/>
      <c r="AX57" s="113"/>
      <c r="AY57" s="113"/>
      <c r="AZ57" s="113"/>
      <c r="BA57" s="110">
        <f>SUM(AO57:INDEX(AO57:AQ57,IF($A$2&lt;3,$A$2,3)))</f>
        <v>277.5</v>
      </c>
      <c r="BB57" s="110">
        <f>SUM(AR57:INDEX(AR57:AT57,IF(AND($A$2&gt;3,A55&lt;7),$A$2-3,0)))</f>
        <v>305.5</v>
      </c>
      <c r="BC57" s="110">
        <f>SUM(AU57:INDEX(AU57:AW57,IF(AND($A$2&gt;6,$A$2&lt;10),$A$2-6,0)))</f>
        <v>0</v>
      </c>
      <c r="BD57" s="110">
        <f>SUM(AX57:INDEX(AX57:AZ57,IF($A$2&gt;9,$A$2-9,0)))</f>
        <v>0</v>
      </c>
      <c r="BE57" s="110">
        <f>SUM($AO57:INDEX(AO57:AZ57,$A$2))</f>
        <v>583</v>
      </c>
      <c r="BF57" s="122" t="e">
        <f t="shared" si="74"/>
        <v>#DIV/0!</v>
      </c>
      <c r="BG57" s="111" t="e">
        <f t="shared" si="74"/>
        <v>#DIV/0!</v>
      </c>
      <c r="BH57" s="111" t="e">
        <f t="shared" si="74"/>
        <v>#DIV/0!</v>
      </c>
      <c r="BI57" s="111" t="e">
        <f t="shared" si="74"/>
        <v>#DIV/0!</v>
      </c>
      <c r="BJ57" s="111" t="e">
        <f t="shared" si="74"/>
        <v>#DIV/0!</v>
      </c>
      <c r="BK57" s="111" t="e">
        <f t="shared" si="74"/>
        <v>#DIV/0!</v>
      </c>
      <c r="BL57" s="111" t="e">
        <f t="shared" si="74"/>
        <v>#DIV/0!</v>
      </c>
      <c r="BM57" s="111" t="e">
        <f t="shared" si="74"/>
        <v>#DIV/0!</v>
      </c>
      <c r="BN57" s="111" t="e">
        <f t="shared" si="74"/>
        <v>#DIV/0!</v>
      </c>
      <c r="BO57" s="111" t="e">
        <f t="shared" si="74"/>
        <v>#DIV/0!</v>
      </c>
      <c r="BP57" s="111" t="e">
        <f t="shared" si="74"/>
        <v>#DIV/0!</v>
      </c>
      <c r="BQ57" s="111" t="e">
        <f t="shared" si="74"/>
        <v>#DIV/0!</v>
      </c>
      <c r="BR57" s="111" t="e">
        <f>BA57/SUM(N57:INDEX(N57:P57,IF($A$2&lt;3,$A$2,3)))</f>
        <v>#DIV/0!</v>
      </c>
      <c r="BS57" s="111" t="e">
        <f>BB57/SUM(Q57:INDEX(Q57:S57,IF($A$2&lt;7,$A$2-3,3)))</f>
        <v>#DIV/0!</v>
      </c>
      <c r="BT57" s="111" t="e">
        <f t="shared" si="75"/>
        <v>#DIV/0!</v>
      </c>
      <c r="BU57" s="111" t="e">
        <f t="shared" si="75"/>
        <v>#DIV/0!</v>
      </c>
      <c r="BV57" s="111" t="e">
        <f t="shared" si="76"/>
        <v>#DIV/0!</v>
      </c>
    </row>
    <row r="58" spans="1:74" x14ac:dyDescent="0.25">
      <c r="A58" t="s">
        <v>2</v>
      </c>
      <c r="Y58" s="6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31"/>
      <c r="AK58" s="31"/>
      <c r="AL58" s="31"/>
      <c r="AM58" s="31"/>
      <c r="AN58" s="31"/>
      <c r="AO58" s="113">
        <f>[17]cc!J40</f>
        <v>71.5</v>
      </c>
      <c r="AP58" s="113">
        <f>[18]cc!J40</f>
        <v>104.5</v>
      </c>
      <c r="AQ58" s="113">
        <f>[19]cc!J40</f>
        <v>94.5</v>
      </c>
      <c r="AR58" s="113">
        <f>[20]cc!J60</f>
        <v>140</v>
      </c>
      <c r="AS58" s="113">
        <f>[21]cc!J60</f>
        <v>115</v>
      </c>
      <c r="AT58" s="113">
        <f>[22]cc!J60</f>
        <v>109</v>
      </c>
      <c r="AU58" s="113"/>
      <c r="AV58" s="113"/>
      <c r="AW58" s="113"/>
      <c r="AX58" s="113"/>
      <c r="AY58" s="113"/>
      <c r="AZ58" s="113"/>
      <c r="BA58" s="110">
        <f>SUM(AO58:INDEX(AO58:AQ58,IF($A$2&lt;3,$A$2,3)))</f>
        <v>270.5</v>
      </c>
      <c r="BB58" s="110">
        <f>SUM(AR58:INDEX(AR58:AT58,IF(AND($A$2&gt;3,A56&lt;7),$A$2-3,0)))</f>
        <v>364</v>
      </c>
      <c r="BC58" s="110">
        <f>SUM(AU58:INDEX(AU58:AW58,IF(AND($A$2&gt;6,$A$2&lt;10),$A$2-6,0)))</f>
        <v>0</v>
      </c>
      <c r="BD58" s="110">
        <f>SUM(AX58:INDEX(AX58:AZ58,IF($A$2&gt;9,$A$2-9,0)))</f>
        <v>0</v>
      </c>
      <c r="BE58" s="110">
        <f>SUM($AO58:INDEX(AO58:AZ58,$A$2))</f>
        <v>634.5</v>
      </c>
      <c r="BF58" s="122" t="e">
        <f t="shared" si="74"/>
        <v>#DIV/0!</v>
      </c>
      <c r="BG58" s="111" t="e">
        <f t="shared" si="74"/>
        <v>#DIV/0!</v>
      </c>
      <c r="BH58" s="111" t="e">
        <f t="shared" si="74"/>
        <v>#DIV/0!</v>
      </c>
      <c r="BI58" s="111" t="e">
        <f t="shared" si="74"/>
        <v>#DIV/0!</v>
      </c>
      <c r="BJ58" s="111" t="e">
        <f t="shared" si="74"/>
        <v>#DIV/0!</v>
      </c>
      <c r="BK58" s="111" t="e">
        <f t="shared" si="74"/>
        <v>#DIV/0!</v>
      </c>
      <c r="BL58" s="111" t="e">
        <f t="shared" si="74"/>
        <v>#DIV/0!</v>
      </c>
      <c r="BM58" s="111" t="e">
        <f t="shared" si="74"/>
        <v>#DIV/0!</v>
      </c>
      <c r="BN58" s="111" t="e">
        <f t="shared" si="74"/>
        <v>#DIV/0!</v>
      </c>
      <c r="BO58" s="111" t="e">
        <f t="shared" si="74"/>
        <v>#DIV/0!</v>
      </c>
      <c r="BP58" s="111" t="e">
        <f t="shared" si="74"/>
        <v>#DIV/0!</v>
      </c>
      <c r="BQ58" s="111" t="e">
        <f t="shared" si="74"/>
        <v>#DIV/0!</v>
      </c>
      <c r="BR58" s="111" t="e">
        <f>BA58/SUM(N58:INDEX(N58:P58,IF($A$2&lt;3,$A$2,3)))</f>
        <v>#DIV/0!</v>
      </c>
      <c r="BS58" s="111" t="e">
        <f>BB58/SUM(Q58:INDEX(Q58:S58,IF($A$2&lt;7,$A$2-3,3)))</f>
        <v>#DIV/0!</v>
      </c>
      <c r="BT58" s="111" t="e">
        <f t="shared" si="75"/>
        <v>#DIV/0!</v>
      </c>
      <c r="BU58" s="111" t="e">
        <f t="shared" si="75"/>
        <v>#DIV/0!</v>
      </c>
      <c r="BV58" s="111" t="e">
        <f t="shared" si="76"/>
        <v>#DIV/0!</v>
      </c>
    </row>
    <row r="59" spans="1:74" x14ac:dyDescent="0.25">
      <c r="A59" s="135" t="s">
        <v>136</v>
      </c>
      <c r="Y59" s="6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1"/>
      <c r="AK59" s="31"/>
      <c r="AL59" s="31"/>
      <c r="AM59" s="31"/>
      <c r="AN59" s="31"/>
      <c r="AO59" s="113"/>
      <c r="AP59" s="113">
        <f>[18]cc!J41</f>
        <v>81</v>
      </c>
      <c r="AQ59" s="113">
        <f>[19]cc!J41</f>
        <v>64</v>
      </c>
      <c r="AR59" s="113">
        <f>[20]cc!J61</f>
        <v>159</v>
      </c>
      <c r="AS59" s="113">
        <f>[21]cc!J61</f>
        <v>57</v>
      </c>
      <c r="AT59" s="113">
        <f>[22]cc!J61</f>
        <v>47</v>
      </c>
      <c r="AU59" s="113"/>
      <c r="AV59" s="113"/>
      <c r="AW59" s="113"/>
      <c r="AX59" s="113"/>
      <c r="AY59" s="113"/>
      <c r="AZ59" s="113"/>
      <c r="BA59" s="110">
        <f>SUM(AO59:INDEX(AO59:AQ59,IF($A$2&lt;3,$A$2,3)))</f>
        <v>145</v>
      </c>
      <c r="BB59" s="110">
        <f>SUM(AR59:INDEX(AR59:AT59,IF(AND($A$2&gt;3,A57&lt;7),$A$2-3,0)))</f>
        <v>263</v>
      </c>
      <c r="BC59" s="110"/>
      <c r="BD59" s="110"/>
      <c r="BE59" s="110">
        <f>SUM($AO59:INDEX(AO59:AZ59,$A$2))</f>
        <v>408</v>
      </c>
      <c r="BF59" s="122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</row>
    <row r="60" spans="1:74" s="19" customFormat="1" x14ac:dyDescent="0.25">
      <c r="A60" s="1" t="s">
        <v>3</v>
      </c>
      <c r="B60" s="7">
        <f t="shared" ref="B60:R60" si="77">SUM(B52:B58)</f>
        <v>0</v>
      </c>
      <c r="C60" s="7">
        <f t="shared" si="77"/>
        <v>0</v>
      </c>
      <c r="D60" s="7">
        <f t="shared" si="77"/>
        <v>0</v>
      </c>
      <c r="E60" s="7">
        <f t="shared" si="77"/>
        <v>0</v>
      </c>
      <c r="F60" s="7">
        <f t="shared" si="77"/>
        <v>0</v>
      </c>
      <c r="G60" s="7">
        <f t="shared" si="77"/>
        <v>0</v>
      </c>
      <c r="H60" s="7">
        <f t="shared" si="77"/>
        <v>0</v>
      </c>
      <c r="I60" s="7">
        <f t="shared" si="77"/>
        <v>0</v>
      </c>
      <c r="J60" s="7">
        <f t="shared" si="77"/>
        <v>0</v>
      </c>
      <c r="K60" s="7">
        <f t="shared" si="77"/>
        <v>0</v>
      </c>
      <c r="L60" s="7">
        <f t="shared" si="77"/>
        <v>0</v>
      </c>
      <c r="M60" s="7">
        <f t="shared" si="77"/>
        <v>0</v>
      </c>
      <c r="N60" s="7">
        <f t="shared" si="77"/>
        <v>0</v>
      </c>
      <c r="O60" s="7">
        <f t="shared" si="77"/>
        <v>0</v>
      </c>
      <c r="P60" s="7">
        <f t="shared" si="77"/>
        <v>0</v>
      </c>
      <c r="Q60" s="7">
        <f t="shared" si="77"/>
        <v>0</v>
      </c>
      <c r="R60" s="7">
        <f t="shared" si="77"/>
        <v>0</v>
      </c>
      <c r="S60" s="7">
        <f>SUM(S52:S58)</f>
        <v>0</v>
      </c>
      <c r="T60" s="7">
        <f>SUM(T52:T58)</f>
        <v>0</v>
      </c>
      <c r="U60" s="7">
        <f t="shared" ref="U60:Y60" si="78">SUM(U52:U58)</f>
        <v>0</v>
      </c>
      <c r="V60" s="7">
        <f t="shared" si="78"/>
        <v>0</v>
      </c>
      <c r="W60" s="7">
        <f t="shared" si="78"/>
        <v>0</v>
      </c>
      <c r="X60" s="7">
        <f t="shared" si="78"/>
        <v>0</v>
      </c>
      <c r="Y60" s="7">
        <f t="shared" si="78"/>
        <v>0</v>
      </c>
      <c r="Z60" s="1">
        <f>SUM(N60:INDEX(N60:Y60,$A$2))</f>
        <v>0</v>
      </c>
      <c r="AA60" s="1">
        <f t="shared" ref="AA60:AI60" si="79">SUM(AA52:AA58)</f>
        <v>0</v>
      </c>
      <c r="AB60" s="1">
        <f t="shared" si="79"/>
        <v>0</v>
      </c>
      <c r="AC60" s="1">
        <f t="shared" si="79"/>
        <v>0</v>
      </c>
      <c r="AD60" s="1">
        <f t="shared" si="79"/>
        <v>0</v>
      </c>
      <c r="AE60" s="7">
        <f t="shared" si="79"/>
        <v>0</v>
      </c>
      <c r="AF60" s="7">
        <f t="shared" si="79"/>
        <v>0</v>
      </c>
      <c r="AG60" s="7">
        <f t="shared" si="79"/>
        <v>0</v>
      </c>
      <c r="AH60" s="7">
        <f t="shared" si="79"/>
        <v>0</v>
      </c>
      <c r="AI60" s="7">
        <f t="shared" si="79"/>
        <v>0</v>
      </c>
      <c r="AJ60" s="32" t="e">
        <f t="shared" ref="AJ60" si="80">Z60/AE60-1</f>
        <v>#DIV/0!</v>
      </c>
      <c r="AK60" s="32" t="e">
        <f t="shared" ref="AK60:AM60" si="81">AA60/AF60-1</f>
        <v>#DIV/0!</v>
      </c>
      <c r="AL60" s="32" t="e">
        <f t="shared" si="81"/>
        <v>#DIV/0!</v>
      </c>
      <c r="AM60" s="32" t="e">
        <f t="shared" si="81"/>
        <v>#DIV/0!</v>
      </c>
      <c r="AN60" s="31" t="e">
        <f>AD60/SUM(K60:INDEX(K60:M60,MOD($A$2,3)))-1</f>
        <v>#DIV/0!</v>
      </c>
      <c r="AO60" s="114">
        <f t="shared" ref="AO60" si="82">SUM(AO52:AO58)</f>
        <v>912</v>
      </c>
      <c r="AP60" s="114">
        <f>SUM(AP52:AP59)</f>
        <v>1405</v>
      </c>
      <c r="AQ60" s="114">
        <f>SUM(AQ52:AQ59)</f>
        <v>2095</v>
      </c>
      <c r="AR60" s="114">
        <f>SUM(AR52:AR59)</f>
        <v>1875</v>
      </c>
      <c r="AS60" s="114">
        <f>SUM(AS52:AS59)</f>
        <v>1493</v>
      </c>
      <c r="AT60" s="114">
        <f>SUM(AT52:AT59)</f>
        <v>1899</v>
      </c>
      <c r="AU60" s="114"/>
      <c r="AV60" s="114"/>
      <c r="AW60" s="114"/>
      <c r="AX60" s="114"/>
      <c r="AY60" s="114"/>
      <c r="AZ60" s="114"/>
      <c r="BA60" s="116">
        <f>SUM(AO60:INDEX(AO60:AQ60,IF($A$2&lt;3,$A$2,3)))</f>
        <v>4412</v>
      </c>
      <c r="BB60" s="116">
        <f>SUM(AR60:INDEX(AR60:AT60,IF(AND($A$2&gt;3,A57&lt;7),$A$2-3,0)))</f>
        <v>5267</v>
      </c>
      <c r="BC60" s="116">
        <f>SUM(AU60:INDEX(AU60:AW60,IF(AND($A$2&gt;6,$A$2&lt;10),$A$2-6,0)))</f>
        <v>0</v>
      </c>
      <c r="BD60" s="116">
        <f>SUM(AX60:INDEX(AX60:AZ60,IF($A$2&gt;9,$A$2-9,0)))</f>
        <v>0</v>
      </c>
      <c r="BE60" s="116">
        <f>SUM($AO60:INDEX(AO60:AZ60,$A$2))</f>
        <v>9679</v>
      </c>
      <c r="BF60" s="123" t="e">
        <f t="shared" si="74"/>
        <v>#DIV/0!</v>
      </c>
      <c r="BG60" s="118" t="e">
        <f t="shared" si="74"/>
        <v>#DIV/0!</v>
      </c>
      <c r="BH60" s="118" t="e">
        <f t="shared" si="74"/>
        <v>#DIV/0!</v>
      </c>
      <c r="BI60" s="118" t="e">
        <f t="shared" si="74"/>
        <v>#DIV/0!</v>
      </c>
      <c r="BJ60" s="118" t="e">
        <f t="shared" si="74"/>
        <v>#DIV/0!</v>
      </c>
      <c r="BK60" s="118" t="e">
        <f t="shared" si="74"/>
        <v>#DIV/0!</v>
      </c>
      <c r="BL60" s="118" t="e">
        <f t="shared" si="74"/>
        <v>#DIV/0!</v>
      </c>
      <c r="BM60" s="118" t="e">
        <f t="shared" si="74"/>
        <v>#DIV/0!</v>
      </c>
      <c r="BN60" s="118" t="e">
        <f t="shared" si="74"/>
        <v>#DIV/0!</v>
      </c>
      <c r="BO60" s="118" t="e">
        <f t="shared" si="74"/>
        <v>#DIV/0!</v>
      </c>
      <c r="BP60" s="118" t="e">
        <f t="shared" si="74"/>
        <v>#DIV/0!</v>
      </c>
      <c r="BQ60" s="118" t="e">
        <f t="shared" si="74"/>
        <v>#DIV/0!</v>
      </c>
      <c r="BR60" s="118" t="e">
        <f>BA60/SUM(N60:INDEX(N60:P60,IF($A$2&lt;3,$A$2,3)))</f>
        <v>#DIV/0!</v>
      </c>
      <c r="BS60" s="118" t="e">
        <f>BB60/SUM(Q60:INDEX(Q60:S60,IF($A$2&lt;7,$A$2-3,3)))</f>
        <v>#DIV/0!</v>
      </c>
      <c r="BT60" s="118" t="e">
        <f t="shared" si="75"/>
        <v>#DIV/0!</v>
      </c>
      <c r="BU60" s="118" t="e">
        <f t="shared" si="75"/>
        <v>#DIV/0!</v>
      </c>
      <c r="BV60" s="118" t="e">
        <f t="shared" si="76"/>
        <v>#DIV/0!</v>
      </c>
    </row>
    <row r="61" spans="1:74" x14ac:dyDescent="0.25"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24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</row>
    <row r="62" spans="1:74" x14ac:dyDescent="0.25"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24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</row>
    <row r="63" spans="1:74" s="19" customFormat="1" x14ac:dyDescent="0.25">
      <c r="A63" s="2" t="s">
        <v>13</v>
      </c>
      <c r="B63" s="3">
        <f t="shared" ref="B63:Y63" si="83">B15</f>
        <v>42005</v>
      </c>
      <c r="C63" s="3">
        <f t="shared" si="83"/>
        <v>42036</v>
      </c>
      <c r="D63" s="3">
        <f t="shared" si="83"/>
        <v>42064</v>
      </c>
      <c r="E63" s="3">
        <f t="shared" si="83"/>
        <v>42095</v>
      </c>
      <c r="F63" s="3">
        <f t="shared" si="83"/>
        <v>42125</v>
      </c>
      <c r="G63" s="3">
        <f t="shared" si="83"/>
        <v>42156</v>
      </c>
      <c r="H63" s="3">
        <f t="shared" si="83"/>
        <v>42186</v>
      </c>
      <c r="I63" s="3">
        <f t="shared" si="83"/>
        <v>42217</v>
      </c>
      <c r="J63" s="3">
        <f t="shared" si="83"/>
        <v>42248</v>
      </c>
      <c r="K63" s="3">
        <f t="shared" si="83"/>
        <v>42278</v>
      </c>
      <c r="L63" s="3">
        <f t="shared" si="83"/>
        <v>42309</v>
      </c>
      <c r="M63" s="3">
        <f t="shared" si="83"/>
        <v>42339</v>
      </c>
      <c r="N63" s="3">
        <f t="shared" si="83"/>
        <v>42370</v>
      </c>
      <c r="O63" s="3">
        <f t="shared" si="83"/>
        <v>42401</v>
      </c>
      <c r="P63" s="3">
        <f t="shared" si="83"/>
        <v>42430</v>
      </c>
      <c r="Q63" s="3">
        <f t="shared" si="83"/>
        <v>42461</v>
      </c>
      <c r="R63" s="3">
        <f t="shared" si="83"/>
        <v>42491</v>
      </c>
      <c r="S63" s="3">
        <f t="shared" si="83"/>
        <v>42522</v>
      </c>
      <c r="T63" s="3">
        <f t="shared" si="83"/>
        <v>42552</v>
      </c>
      <c r="U63" s="3">
        <f t="shared" si="83"/>
        <v>42583</v>
      </c>
      <c r="V63" s="3">
        <f t="shared" si="83"/>
        <v>42614</v>
      </c>
      <c r="W63" s="3">
        <f t="shared" si="83"/>
        <v>42644</v>
      </c>
      <c r="X63" s="3">
        <f t="shared" si="83"/>
        <v>42675</v>
      </c>
      <c r="Y63" s="3">
        <f t="shared" si="83"/>
        <v>42705</v>
      </c>
      <c r="Z63" s="29" t="str">
        <f>Z51</f>
        <v>YTD 6/16</v>
      </c>
      <c r="AA63" s="29" t="s">
        <v>19</v>
      </c>
      <c r="AB63" s="29" t="s">
        <v>20</v>
      </c>
      <c r="AC63" s="29" t="s">
        <v>21</v>
      </c>
      <c r="AD63" s="29" t="s">
        <v>22</v>
      </c>
      <c r="AE63" s="26" t="str">
        <f t="shared" ref="AE63:AI63" si="84">AE39</f>
        <v>YTD 6/15</v>
      </c>
      <c r="AF63" s="26" t="str">
        <f t="shared" si="84"/>
        <v>Q1 '15</v>
      </c>
      <c r="AG63" s="26" t="str">
        <f t="shared" si="84"/>
        <v>Q2 '15</v>
      </c>
      <c r="AH63" s="26" t="str">
        <f t="shared" si="84"/>
        <v>Q3 '15</v>
      </c>
      <c r="AI63" s="26" t="str">
        <f t="shared" si="84"/>
        <v>Q4 '15</v>
      </c>
      <c r="AJ63" s="30" t="s">
        <v>27</v>
      </c>
      <c r="AK63" s="30" t="s">
        <v>29</v>
      </c>
      <c r="AL63" s="30" t="s">
        <v>30</v>
      </c>
      <c r="AM63" s="30" t="s">
        <v>31</v>
      </c>
      <c r="AN63" s="30" t="s">
        <v>32</v>
      </c>
      <c r="AO63" s="108">
        <v>42736</v>
      </c>
      <c r="AP63" s="108">
        <v>42767</v>
      </c>
      <c r="AQ63" s="108">
        <v>42795</v>
      </c>
      <c r="AR63" s="108">
        <v>42826</v>
      </c>
      <c r="AS63" s="108">
        <v>42856</v>
      </c>
      <c r="AT63" s="108">
        <v>42887</v>
      </c>
      <c r="AU63" s="108">
        <v>42917</v>
      </c>
      <c r="AV63" s="108">
        <v>42948</v>
      </c>
      <c r="AW63" s="108">
        <v>42979</v>
      </c>
      <c r="AX63" s="108">
        <v>43009</v>
      </c>
      <c r="AY63" s="108">
        <v>43040</v>
      </c>
      <c r="AZ63" s="108">
        <v>43070</v>
      </c>
      <c r="BA63" s="29" t="s">
        <v>123</v>
      </c>
      <c r="BB63" s="29" t="s">
        <v>124</v>
      </c>
      <c r="BC63" s="29" t="s">
        <v>125</v>
      </c>
      <c r="BD63" s="29" t="s">
        <v>126</v>
      </c>
      <c r="BE63" s="29" t="str">
        <f>$BE$3</f>
        <v>YTD 6/17</v>
      </c>
      <c r="BF63" s="121">
        <v>42736</v>
      </c>
      <c r="BG63" s="108">
        <v>42767</v>
      </c>
      <c r="BH63" s="108">
        <v>42795</v>
      </c>
      <c r="BI63" s="108">
        <v>42826</v>
      </c>
      <c r="BJ63" s="108">
        <v>42856</v>
      </c>
      <c r="BK63" s="108">
        <v>42887</v>
      </c>
      <c r="BL63" s="108">
        <v>42917</v>
      </c>
      <c r="BM63" s="108">
        <v>42948</v>
      </c>
      <c r="BN63" s="108">
        <v>42979</v>
      </c>
      <c r="BO63" s="108">
        <v>43009</v>
      </c>
      <c r="BP63" s="108">
        <v>43040</v>
      </c>
      <c r="BQ63" s="108">
        <v>43070</v>
      </c>
      <c r="BR63" s="29" t="s">
        <v>127</v>
      </c>
      <c r="BS63" s="29" t="s">
        <v>128</v>
      </c>
      <c r="BT63" s="29" t="s">
        <v>96</v>
      </c>
      <c r="BU63" s="29" t="s">
        <v>129</v>
      </c>
      <c r="BV63" s="112" t="s">
        <v>130</v>
      </c>
    </row>
    <row r="64" spans="1:74" x14ac:dyDescent="0.25">
      <c r="A64" t="s">
        <v>159</v>
      </c>
      <c r="B64" s="12" t="str">
        <f t="shared" ref="B64:AI70" si="85">IFERROR(B52/B28,"")</f>
        <v/>
      </c>
      <c r="C64" s="12" t="str">
        <f t="shared" si="85"/>
        <v/>
      </c>
      <c r="D64" s="12" t="str">
        <f t="shared" si="85"/>
        <v/>
      </c>
      <c r="E64" s="12" t="str">
        <f t="shared" si="85"/>
        <v/>
      </c>
      <c r="F64" s="12" t="str">
        <f t="shared" si="85"/>
        <v/>
      </c>
      <c r="G64" s="12" t="str">
        <f t="shared" si="85"/>
        <v/>
      </c>
      <c r="H64" s="12" t="str">
        <f t="shared" si="85"/>
        <v/>
      </c>
      <c r="I64" s="12" t="str">
        <f t="shared" si="85"/>
        <v/>
      </c>
      <c r="J64" s="12" t="str">
        <f t="shared" si="85"/>
        <v/>
      </c>
      <c r="K64" s="12" t="str">
        <f t="shared" si="85"/>
        <v/>
      </c>
      <c r="L64" s="12" t="str">
        <f t="shared" si="85"/>
        <v/>
      </c>
      <c r="M64" s="12" t="str">
        <f t="shared" si="85"/>
        <v/>
      </c>
      <c r="N64" s="12" t="str">
        <f t="shared" si="85"/>
        <v/>
      </c>
      <c r="O64" s="12" t="str">
        <f t="shared" si="85"/>
        <v/>
      </c>
      <c r="P64" s="12" t="str">
        <f t="shared" si="85"/>
        <v/>
      </c>
      <c r="Q64" s="12" t="str">
        <f t="shared" si="85"/>
        <v/>
      </c>
      <c r="R64" s="12" t="str">
        <f t="shared" si="85"/>
        <v/>
      </c>
      <c r="S64" s="12" t="str">
        <f t="shared" si="85"/>
        <v/>
      </c>
      <c r="T64" s="12" t="str">
        <f t="shared" si="85"/>
        <v/>
      </c>
      <c r="U64" s="12" t="str">
        <f t="shared" si="85"/>
        <v/>
      </c>
      <c r="V64" s="12" t="str">
        <f t="shared" si="85"/>
        <v/>
      </c>
      <c r="W64" s="12" t="str">
        <f t="shared" si="85"/>
        <v/>
      </c>
      <c r="X64" s="12" t="str">
        <f t="shared" si="85"/>
        <v/>
      </c>
      <c r="Y64" s="12" t="str">
        <f t="shared" si="85"/>
        <v/>
      </c>
      <c r="Z64" s="21" t="str">
        <f t="shared" si="85"/>
        <v/>
      </c>
      <c r="AA64" s="21" t="str">
        <f t="shared" si="85"/>
        <v/>
      </c>
      <c r="AB64" s="21" t="str">
        <f t="shared" si="85"/>
        <v/>
      </c>
      <c r="AC64" s="21" t="str">
        <f t="shared" si="85"/>
        <v/>
      </c>
      <c r="AD64" s="21" t="str">
        <f t="shared" si="85"/>
        <v/>
      </c>
      <c r="AE64" s="21" t="str">
        <f t="shared" si="85"/>
        <v/>
      </c>
      <c r="AF64" s="21" t="str">
        <f t="shared" si="85"/>
        <v/>
      </c>
      <c r="AG64" s="21" t="str">
        <f t="shared" si="85"/>
        <v/>
      </c>
      <c r="AH64" s="21" t="str">
        <f t="shared" si="85"/>
        <v/>
      </c>
      <c r="AI64" s="21" t="str">
        <f t="shared" si="85"/>
        <v/>
      </c>
      <c r="AJ64" s="31" t="e">
        <f>Z64/AE64-1</f>
        <v>#VALUE!</v>
      </c>
      <c r="AK64" s="31" t="e">
        <f t="shared" ref="AK64:AN72" si="86">AA64/AF64-1</f>
        <v>#VALUE!</v>
      </c>
      <c r="AL64" s="31" t="e">
        <f t="shared" si="86"/>
        <v>#VALUE!</v>
      </c>
      <c r="AM64" s="31" t="e">
        <f t="shared" si="86"/>
        <v>#VALUE!</v>
      </c>
      <c r="AN64" s="31" t="e">
        <f t="shared" si="86"/>
        <v>#VALUE!</v>
      </c>
      <c r="AO64" s="10">
        <f t="shared" ref="AO64:AT70" si="87">IFERROR(AO52/AO28,"")</f>
        <v>1.9807692307692308</v>
      </c>
      <c r="AP64" s="10">
        <f t="shared" si="87"/>
        <v>2.6428571428571428</v>
      </c>
      <c r="AQ64" s="10">
        <f t="shared" si="87"/>
        <v>3.106060606060606</v>
      </c>
      <c r="AR64" s="10">
        <f t="shared" si="87"/>
        <v>2.1146496815286624</v>
      </c>
      <c r="AS64" s="10">
        <f t="shared" si="87"/>
        <v>2.3627450980392157</v>
      </c>
      <c r="AT64" s="10">
        <f t="shared" si="87"/>
        <v>1.701086956521739</v>
      </c>
      <c r="AU64" s="18"/>
      <c r="AV64" s="18"/>
      <c r="AW64" s="18"/>
      <c r="AX64" s="18"/>
      <c r="AY64" s="18"/>
      <c r="AZ64" s="18"/>
      <c r="BA64" s="10">
        <f t="shared" ref="BA64:BE70" si="88">IFERROR(BA52/BA28,"")</f>
        <v>2.6223404255319149</v>
      </c>
      <c r="BB64" s="10">
        <f t="shared" si="88"/>
        <v>2.0783475783475782</v>
      </c>
      <c r="BC64" s="10" t="str">
        <f t="shared" si="88"/>
        <v/>
      </c>
      <c r="BD64" s="10" t="str">
        <f t="shared" si="88"/>
        <v/>
      </c>
      <c r="BE64" s="10">
        <f t="shared" si="88"/>
        <v>2.1932584269662923</v>
      </c>
      <c r="BF64" s="122" t="e">
        <f t="shared" ref="BF64:BQ72" si="89">AO64/N64</f>
        <v>#VALUE!</v>
      </c>
      <c r="BG64" s="111" t="e">
        <f t="shared" si="89"/>
        <v>#VALUE!</v>
      </c>
      <c r="BH64" s="111" t="e">
        <f t="shared" si="89"/>
        <v>#VALUE!</v>
      </c>
      <c r="BI64" s="111" t="e">
        <f t="shared" si="89"/>
        <v>#VALUE!</v>
      </c>
      <c r="BJ64" s="111" t="e">
        <f t="shared" si="89"/>
        <v>#VALUE!</v>
      </c>
      <c r="BK64" s="111" t="e">
        <f t="shared" si="89"/>
        <v>#VALUE!</v>
      </c>
      <c r="BL64" s="111" t="e">
        <f t="shared" si="89"/>
        <v>#VALUE!</v>
      </c>
      <c r="BM64" s="111" t="e">
        <f t="shared" si="89"/>
        <v>#VALUE!</v>
      </c>
      <c r="BN64" s="111" t="e">
        <f t="shared" si="89"/>
        <v>#VALUE!</v>
      </c>
      <c r="BO64" s="111" t="e">
        <f t="shared" si="89"/>
        <v>#VALUE!</v>
      </c>
      <c r="BP64" s="111" t="e">
        <f t="shared" si="89"/>
        <v>#VALUE!</v>
      </c>
      <c r="BQ64" s="111" t="e">
        <f t="shared" si="89"/>
        <v>#VALUE!</v>
      </c>
      <c r="BR64" s="111" t="e">
        <f>BA64/(SUM(N52:INDEX(N52:P52,IF($A$2&lt;3,$A$2,3)))/SUM(N28:INDEX(N28:P28,IF($A$2&lt;3,$A$2,3))))</f>
        <v>#DIV/0!</v>
      </c>
      <c r="BS64" s="111" t="e">
        <f>BB64/(SUM(Q52:INDEX(Q52:S52,$B$2))/SUM(Q28:INDEX(Q28:S28,$B$2)))</f>
        <v>#DIV/0!</v>
      </c>
      <c r="BT64" s="18"/>
      <c r="BU64" s="18"/>
      <c r="BV64" s="31" t="e">
        <f>BE64/Z64</f>
        <v>#VALUE!</v>
      </c>
    </row>
    <row r="65" spans="1:74" x14ac:dyDescent="0.25">
      <c r="A65" t="s">
        <v>5</v>
      </c>
      <c r="B65" s="12" t="str">
        <f t="shared" si="85"/>
        <v/>
      </c>
      <c r="C65" s="12" t="str">
        <f t="shared" si="85"/>
        <v/>
      </c>
      <c r="D65" s="12" t="str">
        <f t="shared" si="85"/>
        <v/>
      </c>
      <c r="E65" s="12" t="str">
        <f t="shared" si="85"/>
        <v/>
      </c>
      <c r="F65" s="12" t="str">
        <f t="shared" si="85"/>
        <v/>
      </c>
      <c r="G65" s="12" t="str">
        <f t="shared" si="85"/>
        <v/>
      </c>
      <c r="H65" s="12" t="str">
        <f t="shared" si="85"/>
        <v/>
      </c>
      <c r="I65" s="12" t="str">
        <f t="shared" si="85"/>
        <v/>
      </c>
      <c r="J65" s="12" t="str">
        <f t="shared" si="85"/>
        <v/>
      </c>
      <c r="K65" s="12" t="str">
        <f t="shared" si="85"/>
        <v/>
      </c>
      <c r="L65" s="12" t="str">
        <f t="shared" si="85"/>
        <v/>
      </c>
      <c r="M65" s="12" t="str">
        <f t="shared" si="85"/>
        <v/>
      </c>
      <c r="N65" s="12" t="str">
        <f t="shared" si="85"/>
        <v/>
      </c>
      <c r="O65" s="12" t="str">
        <f t="shared" si="85"/>
        <v/>
      </c>
      <c r="P65" s="12" t="str">
        <f t="shared" si="85"/>
        <v/>
      </c>
      <c r="Q65" s="12" t="str">
        <f t="shared" si="85"/>
        <v/>
      </c>
      <c r="R65" s="12" t="str">
        <f t="shared" si="85"/>
        <v/>
      </c>
      <c r="S65" s="12" t="str">
        <f t="shared" si="85"/>
        <v/>
      </c>
      <c r="T65" s="12" t="str">
        <f t="shared" si="85"/>
        <v/>
      </c>
      <c r="U65" s="12" t="str">
        <f t="shared" si="85"/>
        <v/>
      </c>
      <c r="V65" s="12" t="str">
        <f t="shared" si="85"/>
        <v/>
      </c>
      <c r="W65" s="12" t="str">
        <f t="shared" si="85"/>
        <v/>
      </c>
      <c r="X65" s="12" t="str">
        <f t="shared" si="85"/>
        <v/>
      </c>
      <c r="Y65" s="12" t="str">
        <f t="shared" si="85"/>
        <v/>
      </c>
      <c r="Z65" s="21" t="str">
        <f t="shared" si="85"/>
        <v/>
      </c>
      <c r="AA65" s="21" t="str">
        <f t="shared" si="85"/>
        <v/>
      </c>
      <c r="AB65" s="21" t="str">
        <f t="shared" si="85"/>
        <v/>
      </c>
      <c r="AC65" s="21" t="str">
        <f t="shared" si="85"/>
        <v/>
      </c>
      <c r="AD65" s="21" t="str">
        <f t="shared" si="85"/>
        <v/>
      </c>
      <c r="AE65" s="21" t="str">
        <f t="shared" si="85"/>
        <v/>
      </c>
      <c r="AF65" s="21" t="str">
        <f t="shared" si="85"/>
        <v/>
      </c>
      <c r="AG65" s="21" t="str">
        <f t="shared" si="85"/>
        <v/>
      </c>
      <c r="AH65" s="21" t="str">
        <f t="shared" si="85"/>
        <v/>
      </c>
      <c r="AI65" s="21" t="str">
        <f t="shared" si="85"/>
        <v/>
      </c>
      <c r="AJ65" s="31" t="e">
        <f t="shared" ref="AJ65:AJ72" si="90">Z65/AE65-1</f>
        <v>#VALUE!</v>
      </c>
      <c r="AK65" s="31" t="e">
        <f t="shared" si="86"/>
        <v>#VALUE!</v>
      </c>
      <c r="AL65" s="31" t="e">
        <f t="shared" si="86"/>
        <v>#VALUE!</v>
      </c>
      <c r="AM65" s="31" t="e">
        <f t="shared" si="86"/>
        <v>#VALUE!</v>
      </c>
      <c r="AN65" s="31" t="e">
        <f t="shared" si="86"/>
        <v>#VALUE!</v>
      </c>
      <c r="AO65" s="10">
        <f t="shared" si="87"/>
        <v>1.7256637168141593</v>
      </c>
      <c r="AP65" s="10">
        <f t="shared" si="87"/>
        <v>1.3201970443349753</v>
      </c>
      <c r="AQ65" s="10">
        <f t="shared" si="87"/>
        <v>1.6205357142857142</v>
      </c>
      <c r="AR65" s="10">
        <f t="shared" si="87"/>
        <v>1.4826498422712935</v>
      </c>
      <c r="AS65" s="10">
        <f t="shared" si="87"/>
        <v>1.6654545454545455</v>
      </c>
      <c r="AT65" s="10">
        <f t="shared" si="87"/>
        <v>1.4915014164305949</v>
      </c>
      <c r="AU65" s="18"/>
      <c r="AV65" s="18"/>
      <c r="AW65" s="18"/>
      <c r="AX65" s="18"/>
      <c r="AY65" s="18"/>
      <c r="AZ65" s="18"/>
      <c r="BA65" s="10">
        <f t="shared" si="88"/>
        <v>1.5562827225130891</v>
      </c>
      <c r="BB65" s="10">
        <f t="shared" si="88"/>
        <v>1.5261941448382126</v>
      </c>
      <c r="BC65" s="10" t="str">
        <f t="shared" si="88"/>
        <v/>
      </c>
      <c r="BD65" s="10" t="str">
        <f t="shared" si="88"/>
        <v/>
      </c>
      <c r="BE65" s="10">
        <f t="shared" si="88"/>
        <v>1.5373423860329778</v>
      </c>
      <c r="BF65" s="122" t="e">
        <f t="shared" si="89"/>
        <v>#VALUE!</v>
      </c>
      <c r="BG65" s="111" t="e">
        <f t="shared" si="89"/>
        <v>#VALUE!</v>
      </c>
      <c r="BH65" s="111" t="e">
        <f t="shared" si="89"/>
        <v>#VALUE!</v>
      </c>
      <c r="BI65" s="111" t="e">
        <f t="shared" si="89"/>
        <v>#VALUE!</v>
      </c>
      <c r="BJ65" s="111" t="e">
        <f t="shared" si="89"/>
        <v>#VALUE!</v>
      </c>
      <c r="BK65" s="111" t="e">
        <f t="shared" si="89"/>
        <v>#VALUE!</v>
      </c>
      <c r="BL65" s="111" t="e">
        <f t="shared" si="89"/>
        <v>#VALUE!</v>
      </c>
      <c r="BM65" s="111" t="e">
        <f t="shared" si="89"/>
        <v>#VALUE!</v>
      </c>
      <c r="BN65" s="111" t="e">
        <f t="shared" si="89"/>
        <v>#VALUE!</v>
      </c>
      <c r="BO65" s="111" t="e">
        <f t="shared" si="89"/>
        <v>#VALUE!</v>
      </c>
      <c r="BP65" s="111" t="e">
        <f t="shared" si="89"/>
        <v>#VALUE!</v>
      </c>
      <c r="BQ65" s="111" t="e">
        <f t="shared" si="89"/>
        <v>#VALUE!</v>
      </c>
      <c r="BR65" s="111" t="e">
        <f>BA65/(SUM(N53:INDEX(N53:P53,IF($A$2&lt;3,$A$2,3)))/SUM(N29:INDEX(N29:P29,IF($A$2&lt;3,$A$2,3))))</f>
        <v>#DIV/0!</v>
      </c>
      <c r="BS65" s="111" t="e">
        <f>BB65/(SUM(Q53:INDEX(Q53:S53,$B$2))/SUM(Q29:INDEX(Q29:S29,$B$2)))</f>
        <v>#DIV/0!</v>
      </c>
      <c r="BT65" s="18"/>
      <c r="BU65" s="18"/>
      <c r="BV65" s="31" t="e">
        <f t="shared" ref="BV65:BV72" si="91">BE65/Z65</f>
        <v>#VALUE!</v>
      </c>
    </row>
    <row r="66" spans="1:74" x14ac:dyDescent="0.25">
      <c r="A66" t="s">
        <v>6</v>
      </c>
      <c r="B66" s="12" t="str">
        <f t="shared" si="85"/>
        <v/>
      </c>
      <c r="C66" s="12" t="str">
        <f t="shared" si="85"/>
        <v/>
      </c>
      <c r="D66" s="12" t="str">
        <f t="shared" si="85"/>
        <v/>
      </c>
      <c r="E66" s="12" t="str">
        <f t="shared" si="85"/>
        <v/>
      </c>
      <c r="F66" s="12" t="str">
        <f t="shared" si="85"/>
        <v/>
      </c>
      <c r="G66" s="12" t="str">
        <f t="shared" si="85"/>
        <v/>
      </c>
      <c r="H66" s="12" t="str">
        <f t="shared" si="85"/>
        <v/>
      </c>
      <c r="I66" s="12" t="str">
        <f t="shared" si="85"/>
        <v/>
      </c>
      <c r="J66" s="12" t="str">
        <f t="shared" si="85"/>
        <v/>
      </c>
      <c r="K66" s="12" t="str">
        <f t="shared" si="85"/>
        <v/>
      </c>
      <c r="L66" s="12" t="str">
        <f t="shared" si="85"/>
        <v/>
      </c>
      <c r="M66" s="12" t="str">
        <f t="shared" si="85"/>
        <v/>
      </c>
      <c r="N66" s="12" t="str">
        <f t="shared" si="85"/>
        <v/>
      </c>
      <c r="O66" s="12" t="str">
        <f t="shared" si="85"/>
        <v/>
      </c>
      <c r="P66" s="12" t="str">
        <f t="shared" si="85"/>
        <v/>
      </c>
      <c r="Q66" s="12" t="str">
        <f t="shared" si="85"/>
        <v/>
      </c>
      <c r="R66" s="12" t="str">
        <f t="shared" si="85"/>
        <v/>
      </c>
      <c r="S66" s="12" t="str">
        <f t="shared" si="85"/>
        <v/>
      </c>
      <c r="T66" s="12" t="str">
        <f t="shared" si="85"/>
        <v/>
      </c>
      <c r="U66" s="12" t="str">
        <f t="shared" si="85"/>
        <v/>
      </c>
      <c r="V66" s="12" t="str">
        <f t="shared" si="85"/>
        <v/>
      </c>
      <c r="W66" s="12" t="str">
        <f t="shared" si="85"/>
        <v/>
      </c>
      <c r="X66" s="12" t="str">
        <f t="shared" si="85"/>
        <v/>
      </c>
      <c r="Y66" s="12" t="str">
        <f t="shared" si="85"/>
        <v/>
      </c>
      <c r="Z66" s="21" t="str">
        <f t="shared" si="85"/>
        <v/>
      </c>
      <c r="AA66" s="21" t="str">
        <f t="shared" si="85"/>
        <v/>
      </c>
      <c r="AB66" s="21" t="str">
        <f t="shared" si="85"/>
        <v/>
      </c>
      <c r="AC66" s="21" t="str">
        <f t="shared" si="85"/>
        <v/>
      </c>
      <c r="AD66" s="21" t="str">
        <f t="shared" si="85"/>
        <v/>
      </c>
      <c r="AE66" s="21" t="str">
        <f t="shared" si="85"/>
        <v/>
      </c>
      <c r="AF66" s="21" t="str">
        <f t="shared" si="85"/>
        <v/>
      </c>
      <c r="AG66" s="21" t="str">
        <f t="shared" si="85"/>
        <v/>
      </c>
      <c r="AH66" s="21" t="str">
        <f t="shared" si="85"/>
        <v/>
      </c>
      <c r="AI66" s="21" t="str">
        <f t="shared" si="85"/>
        <v/>
      </c>
      <c r="AJ66" s="31" t="e">
        <f t="shared" si="90"/>
        <v>#VALUE!</v>
      </c>
      <c r="AK66" s="31" t="e">
        <f t="shared" si="86"/>
        <v>#VALUE!</v>
      </c>
      <c r="AL66" s="31" t="e">
        <f t="shared" si="86"/>
        <v>#VALUE!</v>
      </c>
      <c r="AM66" s="31" t="e">
        <f t="shared" si="86"/>
        <v>#VALUE!</v>
      </c>
      <c r="AN66" s="31" t="e">
        <f t="shared" si="86"/>
        <v>#VALUE!</v>
      </c>
      <c r="AO66" s="10">
        <f t="shared" si="87"/>
        <v>1.1595092024539877</v>
      </c>
      <c r="AP66" s="10">
        <f t="shared" si="87"/>
        <v>1.6338028169014085</v>
      </c>
      <c r="AQ66" s="10">
        <f t="shared" si="87"/>
        <v>1.5698324022346368</v>
      </c>
      <c r="AR66" s="10">
        <f t="shared" si="87"/>
        <v>1.553191489361702</v>
      </c>
      <c r="AS66" s="10">
        <f t="shared" si="87"/>
        <v>1.4525547445255473</v>
      </c>
      <c r="AT66" s="10">
        <f t="shared" si="87"/>
        <v>1.4305555555555556</v>
      </c>
      <c r="AU66" s="18"/>
      <c r="AV66" s="18"/>
      <c r="AW66" s="18"/>
      <c r="AX66" s="18"/>
      <c r="AY66" s="18"/>
      <c r="AZ66" s="18"/>
      <c r="BA66" s="10">
        <f t="shared" si="88"/>
        <v>1.4188861985472154</v>
      </c>
      <c r="BB66" s="10">
        <f t="shared" si="88"/>
        <v>1.4907621247113163</v>
      </c>
      <c r="BC66" s="10" t="str">
        <f t="shared" si="88"/>
        <v/>
      </c>
      <c r="BD66" s="10" t="str">
        <f t="shared" si="88"/>
        <v/>
      </c>
      <c r="BE66" s="10">
        <f t="shared" si="88"/>
        <v>1.4556737588652482</v>
      </c>
      <c r="BF66" s="122" t="e">
        <f t="shared" si="89"/>
        <v>#VALUE!</v>
      </c>
      <c r="BG66" s="111" t="e">
        <f t="shared" si="89"/>
        <v>#VALUE!</v>
      </c>
      <c r="BH66" s="111" t="e">
        <f t="shared" si="89"/>
        <v>#VALUE!</v>
      </c>
      <c r="BI66" s="111" t="e">
        <f t="shared" si="89"/>
        <v>#VALUE!</v>
      </c>
      <c r="BJ66" s="111" t="e">
        <f t="shared" si="89"/>
        <v>#VALUE!</v>
      </c>
      <c r="BK66" s="111" t="e">
        <f t="shared" si="89"/>
        <v>#VALUE!</v>
      </c>
      <c r="BL66" s="111" t="e">
        <f t="shared" si="89"/>
        <v>#VALUE!</v>
      </c>
      <c r="BM66" s="111" t="e">
        <f t="shared" si="89"/>
        <v>#VALUE!</v>
      </c>
      <c r="BN66" s="111" t="e">
        <f t="shared" si="89"/>
        <v>#VALUE!</v>
      </c>
      <c r="BO66" s="111" t="e">
        <f t="shared" si="89"/>
        <v>#VALUE!</v>
      </c>
      <c r="BP66" s="111" t="e">
        <f t="shared" si="89"/>
        <v>#VALUE!</v>
      </c>
      <c r="BQ66" s="111" t="e">
        <f t="shared" si="89"/>
        <v>#VALUE!</v>
      </c>
      <c r="BR66" s="111" t="e">
        <f>BA66/(SUM(N54:INDEX(N54:P54,IF($A$2&lt;3,$A$2,3)))/SUM(N30:INDEX(N30:P30,IF($A$2&lt;3,$A$2,3))))</f>
        <v>#DIV/0!</v>
      </c>
      <c r="BS66" s="111" t="e">
        <f>BB66/(SUM(Q54:INDEX(Q54:S54,$B$2))/SUM(Q30:INDEX(Q30:S30,$B$2)))</f>
        <v>#DIV/0!</v>
      </c>
      <c r="BT66" s="18"/>
      <c r="BU66" s="18"/>
      <c r="BV66" s="31" t="e">
        <f t="shared" si="91"/>
        <v>#VALUE!</v>
      </c>
    </row>
    <row r="67" spans="1:74" x14ac:dyDescent="0.25">
      <c r="A67" t="s">
        <v>7</v>
      </c>
      <c r="B67" s="12" t="str">
        <f t="shared" si="85"/>
        <v/>
      </c>
      <c r="C67" s="12" t="str">
        <f t="shared" si="85"/>
        <v/>
      </c>
      <c r="D67" s="12" t="str">
        <f t="shared" si="85"/>
        <v/>
      </c>
      <c r="E67" s="12" t="str">
        <f t="shared" si="85"/>
        <v/>
      </c>
      <c r="F67" s="12" t="str">
        <f t="shared" si="85"/>
        <v/>
      </c>
      <c r="G67" s="12" t="str">
        <f t="shared" si="85"/>
        <v/>
      </c>
      <c r="H67" s="12" t="str">
        <f t="shared" si="85"/>
        <v/>
      </c>
      <c r="I67" s="12" t="str">
        <f t="shared" si="85"/>
        <v/>
      </c>
      <c r="J67" s="12" t="str">
        <f t="shared" si="85"/>
        <v/>
      </c>
      <c r="K67" s="12" t="str">
        <f t="shared" si="85"/>
        <v/>
      </c>
      <c r="L67" s="12" t="str">
        <f t="shared" si="85"/>
        <v/>
      </c>
      <c r="M67" s="12" t="str">
        <f t="shared" si="85"/>
        <v/>
      </c>
      <c r="N67" s="12" t="str">
        <f t="shared" si="85"/>
        <v/>
      </c>
      <c r="O67" s="12" t="str">
        <f t="shared" si="85"/>
        <v/>
      </c>
      <c r="P67" s="12" t="str">
        <f t="shared" si="85"/>
        <v/>
      </c>
      <c r="Q67" s="12" t="str">
        <f t="shared" si="85"/>
        <v/>
      </c>
      <c r="R67" s="12" t="str">
        <f t="shared" si="85"/>
        <v/>
      </c>
      <c r="S67" s="12" t="str">
        <f t="shared" si="85"/>
        <v/>
      </c>
      <c r="T67" s="12" t="str">
        <f t="shared" si="85"/>
        <v/>
      </c>
      <c r="U67" s="12" t="str">
        <f t="shared" si="85"/>
        <v/>
      </c>
      <c r="V67" s="12" t="str">
        <f t="shared" si="85"/>
        <v/>
      </c>
      <c r="W67" s="12" t="str">
        <f t="shared" si="85"/>
        <v/>
      </c>
      <c r="X67" s="12" t="str">
        <f t="shared" si="85"/>
        <v/>
      </c>
      <c r="Y67" s="12" t="str">
        <f t="shared" si="85"/>
        <v/>
      </c>
      <c r="Z67" s="21" t="str">
        <f t="shared" si="85"/>
        <v/>
      </c>
      <c r="AA67" s="21" t="str">
        <f t="shared" si="85"/>
        <v/>
      </c>
      <c r="AB67" s="21" t="str">
        <f t="shared" si="85"/>
        <v/>
      </c>
      <c r="AC67" s="21" t="str">
        <f t="shared" si="85"/>
        <v/>
      </c>
      <c r="AD67" s="21" t="str">
        <f t="shared" si="85"/>
        <v/>
      </c>
      <c r="AE67" s="21" t="str">
        <f t="shared" si="85"/>
        <v/>
      </c>
      <c r="AF67" s="21" t="str">
        <f t="shared" si="85"/>
        <v/>
      </c>
      <c r="AG67" s="21" t="str">
        <f t="shared" si="85"/>
        <v/>
      </c>
      <c r="AH67" s="21" t="str">
        <f t="shared" si="85"/>
        <v/>
      </c>
      <c r="AI67" s="21" t="str">
        <f t="shared" si="85"/>
        <v/>
      </c>
      <c r="AJ67" s="31" t="e">
        <f t="shared" si="90"/>
        <v>#VALUE!</v>
      </c>
      <c r="AK67" s="31" t="e">
        <f t="shared" si="86"/>
        <v>#VALUE!</v>
      </c>
      <c r="AL67" s="31" t="e">
        <f t="shared" si="86"/>
        <v>#VALUE!</v>
      </c>
      <c r="AM67" s="31" t="e">
        <f t="shared" si="86"/>
        <v>#VALUE!</v>
      </c>
      <c r="AN67" s="31" t="e">
        <f t="shared" si="86"/>
        <v>#VALUE!</v>
      </c>
      <c r="AO67" s="10">
        <f t="shared" si="87"/>
        <v>1.5551948051948052</v>
      </c>
      <c r="AP67" s="10">
        <f t="shared" si="87"/>
        <v>1.3946488294314381</v>
      </c>
      <c r="AQ67" s="10">
        <f t="shared" si="87"/>
        <v>1.6804123711340206</v>
      </c>
      <c r="AR67" s="10">
        <f t="shared" si="87"/>
        <v>1.474820143884892</v>
      </c>
      <c r="AS67" s="10">
        <f t="shared" si="87"/>
        <v>1.4675324675324675</v>
      </c>
      <c r="AT67" s="10">
        <f t="shared" si="87"/>
        <v>1.4963235294117647</v>
      </c>
      <c r="AU67" s="18"/>
      <c r="AV67" s="18"/>
      <c r="AW67" s="18"/>
      <c r="AX67" s="18"/>
      <c r="AY67" s="18"/>
      <c r="AZ67" s="18"/>
      <c r="BA67" s="10">
        <f t="shared" si="88"/>
        <v>1.51854714064915</v>
      </c>
      <c r="BB67" s="10">
        <f t="shared" si="88"/>
        <v>1.479020979020979</v>
      </c>
      <c r="BC67" s="10" t="str">
        <f t="shared" si="88"/>
        <v/>
      </c>
      <c r="BD67" s="10" t="str">
        <f t="shared" si="88"/>
        <v/>
      </c>
      <c r="BE67" s="10">
        <f t="shared" si="88"/>
        <v>1.5027881040892193</v>
      </c>
      <c r="BF67" s="122" t="e">
        <f t="shared" si="89"/>
        <v>#VALUE!</v>
      </c>
      <c r="BG67" s="111" t="e">
        <f t="shared" si="89"/>
        <v>#VALUE!</v>
      </c>
      <c r="BH67" s="111" t="e">
        <f t="shared" si="89"/>
        <v>#VALUE!</v>
      </c>
      <c r="BI67" s="111" t="e">
        <f t="shared" si="89"/>
        <v>#VALUE!</v>
      </c>
      <c r="BJ67" s="111" t="e">
        <f t="shared" si="89"/>
        <v>#VALUE!</v>
      </c>
      <c r="BK67" s="111" t="e">
        <f t="shared" si="89"/>
        <v>#VALUE!</v>
      </c>
      <c r="BL67" s="111" t="e">
        <f t="shared" si="89"/>
        <v>#VALUE!</v>
      </c>
      <c r="BM67" s="111" t="e">
        <f t="shared" si="89"/>
        <v>#VALUE!</v>
      </c>
      <c r="BN67" s="111" t="e">
        <f t="shared" si="89"/>
        <v>#VALUE!</v>
      </c>
      <c r="BO67" s="111" t="e">
        <f t="shared" si="89"/>
        <v>#VALUE!</v>
      </c>
      <c r="BP67" s="111" t="e">
        <f t="shared" si="89"/>
        <v>#VALUE!</v>
      </c>
      <c r="BQ67" s="111" t="e">
        <f t="shared" si="89"/>
        <v>#VALUE!</v>
      </c>
      <c r="BR67" s="111" t="e">
        <f>BA67/(SUM(N55:INDEX(N55:P55,IF($A$2&lt;3,$A$2,3)))/SUM(N31:INDEX(N31:P31,IF($A$2&lt;3,$A$2,3))))</f>
        <v>#DIV/0!</v>
      </c>
      <c r="BS67" s="111" t="e">
        <f>BB67/(SUM(Q55:INDEX(Q55:S55,$B$2))/SUM(Q31:INDEX(Q31:S31,$B$2)))</f>
        <v>#DIV/0!</v>
      </c>
      <c r="BT67" s="18"/>
      <c r="BU67" s="18"/>
      <c r="BV67" s="31" t="e">
        <f t="shared" si="91"/>
        <v>#VALUE!</v>
      </c>
    </row>
    <row r="68" spans="1:74" x14ac:dyDescent="0.25">
      <c r="A68" t="s">
        <v>8</v>
      </c>
      <c r="B68" s="12" t="str">
        <f t="shared" si="85"/>
        <v/>
      </c>
      <c r="C68" s="12" t="str">
        <f t="shared" si="85"/>
        <v/>
      </c>
      <c r="D68" s="12" t="str">
        <f t="shared" si="85"/>
        <v/>
      </c>
      <c r="E68" s="12" t="str">
        <f t="shared" si="85"/>
        <v/>
      </c>
      <c r="F68" s="12" t="str">
        <f t="shared" si="85"/>
        <v/>
      </c>
      <c r="G68" s="12" t="str">
        <f t="shared" si="85"/>
        <v/>
      </c>
      <c r="H68" s="12" t="str">
        <f t="shared" si="85"/>
        <v/>
      </c>
      <c r="I68" s="12" t="str">
        <f t="shared" si="85"/>
        <v/>
      </c>
      <c r="J68" s="12" t="str">
        <f t="shared" si="85"/>
        <v/>
      </c>
      <c r="K68" s="12" t="str">
        <f t="shared" si="85"/>
        <v/>
      </c>
      <c r="L68" s="12" t="str">
        <f t="shared" si="85"/>
        <v/>
      </c>
      <c r="M68" s="12" t="str">
        <f t="shared" si="85"/>
        <v/>
      </c>
      <c r="N68" s="12" t="str">
        <f t="shared" si="85"/>
        <v/>
      </c>
      <c r="O68" s="12" t="str">
        <f t="shared" si="85"/>
        <v/>
      </c>
      <c r="P68" s="12" t="str">
        <f t="shared" si="85"/>
        <v/>
      </c>
      <c r="Q68" s="12" t="str">
        <f t="shared" si="85"/>
        <v/>
      </c>
      <c r="R68" s="12" t="str">
        <f t="shared" si="85"/>
        <v/>
      </c>
      <c r="S68" s="12" t="str">
        <f t="shared" si="85"/>
        <v/>
      </c>
      <c r="T68" s="12" t="str">
        <f t="shared" si="85"/>
        <v/>
      </c>
      <c r="U68" s="12" t="str">
        <f t="shared" si="85"/>
        <v/>
      </c>
      <c r="V68" s="12" t="str">
        <f t="shared" si="85"/>
        <v/>
      </c>
      <c r="W68" s="12" t="str">
        <f t="shared" si="85"/>
        <v/>
      </c>
      <c r="X68" s="12" t="str">
        <f t="shared" si="85"/>
        <v/>
      </c>
      <c r="Y68" s="12" t="str">
        <f t="shared" si="85"/>
        <v/>
      </c>
      <c r="Z68" s="21" t="str">
        <f t="shared" si="85"/>
        <v/>
      </c>
      <c r="AA68" s="21" t="str">
        <f t="shared" si="85"/>
        <v/>
      </c>
      <c r="AB68" s="21" t="str">
        <f t="shared" si="85"/>
        <v/>
      </c>
      <c r="AC68" s="21" t="str">
        <f t="shared" si="85"/>
        <v/>
      </c>
      <c r="AD68" s="21" t="str">
        <f t="shared" si="85"/>
        <v/>
      </c>
      <c r="AE68" s="21" t="str">
        <f t="shared" si="85"/>
        <v/>
      </c>
      <c r="AF68" s="21" t="str">
        <f t="shared" si="85"/>
        <v/>
      </c>
      <c r="AG68" s="21" t="str">
        <f t="shared" si="85"/>
        <v/>
      </c>
      <c r="AH68" s="21" t="str">
        <f t="shared" si="85"/>
        <v/>
      </c>
      <c r="AI68" s="21" t="str">
        <f t="shared" si="85"/>
        <v/>
      </c>
      <c r="AJ68" s="31" t="e">
        <f t="shared" si="90"/>
        <v>#VALUE!</v>
      </c>
      <c r="AK68" s="31" t="e">
        <f t="shared" si="86"/>
        <v>#VALUE!</v>
      </c>
      <c r="AL68" s="31" t="e">
        <f t="shared" si="86"/>
        <v>#VALUE!</v>
      </c>
      <c r="AM68" s="31" t="e">
        <f t="shared" si="86"/>
        <v>#VALUE!</v>
      </c>
      <c r="AN68" s="31" t="e">
        <f t="shared" si="86"/>
        <v>#VALUE!</v>
      </c>
      <c r="AO68" s="10">
        <f t="shared" si="87"/>
        <v>1.1857142857142857</v>
      </c>
      <c r="AP68" s="10">
        <f t="shared" si="87"/>
        <v>1.4166666666666667</v>
      </c>
      <c r="AQ68" s="10">
        <f t="shared" si="87"/>
        <v>1.6471962616822431</v>
      </c>
      <c r="AR68" s="10">
        <f t="shared" si="87"/>
        <v>1.1153846153846154</v>
      </c>
      <c r="AS68" s="10">
        <f t="shared" si="87"/>
        <v>1.4285714285714286</v>
      </c>
      <c r="AT68" s="10">
        <f t="shared" si="87"/>
        <v>1.4558823529411764</v>
      </c>
      <c r="AU68" s="18"/>
      <c r="AV68" s="18"/>
      <c r="AW68" s="18"/>
      <c r="AX68" s="18"/>
      <c r="AY68" s="18"/>
      <c r="AZ68" s="18"/>
      <c r="BA68" s="10">
        <f t="shared" si="88"/>
        <v>1.4681724845995894</v>
      </c>
      <c r="BB68" s="10">
        <f t="shared" si="88"/>
        <v>1.2835820895522387</v>
      </c>
      <c r="BC68" s="10" t="str">
        <f t="shared" si="88"/>
        <v/>
      </c>
      <c r="BD68" s="10" t="str">
        <f t="shared" si="88"/>
        <v/>
      </c>
      <c r="BE68" s="10">
        <f t="shared" si="88"/>
        <v>1.4026490066225166</v>
      </c>
      <c r="BF68" s="122" t="e">
        <f t="shared" si="89"/>
        <v>#VALUE!</v>
      </c>
      <c r="BG68" s="111" t="e">
        <f t="shared" si="89"/>
        <v>#VALUE!</v>
      </c>
      <c r="BH68" s="111" t="e">
        <f t="shared" si="89"/>
        <v>#VALUE!</v>
      </c>
      <c r="BI68" s="111" t="e">
        <f t="shared" si="89"/>
        <v>#VALUE!</v>
      </c>
      <c r="BJ68" s="111" t="e">
        <f t="shared" si="89"/>
        <v>#VALUE!</v>
      </c>
      <c r="BK68" s="111" t="e">
        <f t="shared" si="89"/>
        <v>#VALUE!</v>
      </c>
      <c r="BL68" s="111" t="e">
        <f t="shared" si="89"/>
        <v>#VALUE!</v>
      </c>
      <c r="BM68" s="111" t="e">
        <f t="shared" si="89"/>
        <v>#VALUE!</v>
      </c>
      <c r="BN68" s="111" t="e">
        <f t="shared" si="89"/>
        <v>#VALUE!</v>
      </c>
      <c r="BO68" s="111" t="e">
        <f t="shared" si="89"/>
        <v>#VALUE!</v>
      </c>
      <c r="BP68" s="111" t="e">
        <f t="shared" si="89"/>
        <v>#VALUE!</v>
      </c>
      <c r="BQ68" s="111" t="e">
        <f t="shared" si="89"/>
        <v>#VALUE!</v>
      </c>
      <c r="BR68" s="111" t="e">
        <f>BA68/(SUM(N56:INDEX(N56:P56,IF($A$2&lt;3,$A$2,3)))/SUM(N32:INDEX(N32:P32,IF($A$2&lt;3,$A$2,3))))</f>
        <v>#DIV/0!</v>
      </c>
      <c r="BS68" s="111" t="e">
        <f>BB68/(SUM(Q56:INDEX(Q56:S56,$B$2))/SUM(Q32:INDEX(Q32:S32,$B$2)))</f>
        <v>#DIV/0!</v>
      </c>
      <c r="BT68" s="18"/>
      <c r="BU68" s="18"/>
      <c r="BV68" s="31" t="e">
        <f t="shared" si="91"/>
        <v>#VALUE!</v>
      </c>
    </row>
    <row r="69" spans="1:74" x14ac:dyDescent="0.25">
      <c r="A69" t="s">
        <v>1</v>
      </c>
      <c r="B69" s="12" t="str">
        <f t="shared" si="85"/>
        <v/>
      </c>
      <c r="C69" s="12" t="str">
        <f t="shared" si="85"/>
        <v/>
      </c>
      <c r="D69" s="12" t="str">
        <f t="shared" si="85"/>
        <v/>
      </c>
      <c r="E69" s="12" t="str">
        <f t="shared" si="85"/>
        <v/>
      </c>
      <c r="F69" s="12" t="str">
        <f t="shared" si="85"/>
        <v/>
      </c>
      <c r="G69" s="12" t="str">
        <f t="shared" si="85"/>
        <v/>
      </c>
      <c r="H69" s="12" t="str">
        <f t="shared" si="85"/>
        <v/>
      </c>
      <c r="I69" s="12" t="str">
        <f t="shared" si="85"/>
        <v/>
      </c>
      <c r="J69" s="12" t="str">
        <f t="shared" si="85"/>
        <v/>
      </c>
      <c r="K69" s="12" t="str">
        <f t="shared" si="85"/>
        <v/>
      </c>
      <c r="L69" s="12" t="str">
        <f t="shared" si="85"/>
        <v/>
      </c>
      <c r="M69" s="12" t="str">
        <f t="shared" si="85"/>
        <v/>
      </c>
      <c r="N69" s="12" t="str">
        <f t="shared" si="85"/>
        <v/>
      </c>
      <c r="O69" s="12" t="str">
        <f t="shared" si="85"/>
        <v/>
      </c>
      <c r="P69" s="12" t="str">
        <f t="shared" si="85"/>
        <v/>
      </c>
      <c r="Q69" s="12" t="str">
        <f t="shared" si="85"/>
        <v/>
      </c>
      <c r="R69" s="12" t="str">
        <f t="shared" si="85"/>
        <v/>
      </c>
      <c r="S69" s="12" t="str">
        <f t="shared" si="85"/>
        <v/>
      </c>
      <c r="T69" s="12" t="str">
        <f t="shared" si="85"/>
        <v/>
      </c>
      <c r="U69" s="12" t="str">
        <f t="shared" si="85"/>
        <v/>
      </c>
      <c r="V69" s="12" t="str">
        <f t="shared" si="85"/>
        <v/>
      </c>
      <c r="W69" s="12" t="str">
        <f t="shared" si="85"/>
        <v/>
      </c>
      <c r="X69" s="12" t="str">
        <f t="shared" si="85"/>
        <v/>
      </c>
      <c r="Y69" s="12" t="str">
        <f t="shared" si="85"/>
        <v/>
      </c>
      <c r="Z69" s="21" t="str">
        <f t="shared" si="85"/>
        <v/>
      </c>
      <c r="AA69" s="21" t="str">
        <f t="shared" si="85"/>
        <v/>
      </c>
      <c r="AB69" s="21" t="str">
        <f t="shared" si="85"/>
        <v/>
      </c>
      <c r="AC69" s="21" t="str">
        <f t="shared" si="85"/>
        <v/>
      </c>
      <c r="AD69" s="21" t="str">
        <f t="shared" si="85"/>
        <v/>
      </c>
      <c r="AE69" s="21" t="str">
        <f t="shared" si="85"/>
        <v/>
      </c>
      <c r="AF69" s="21" t="str">
        <f t="shared" si="85"/>
        <v/>
      </c>
      <c r="AG69" s="21" t="str">
        <f t="shared" si="85"/>
        <v/>
      </c>
      <c r="AH69" s="21" t="str">
        <f t="shared" si="85"/>
        <v/>
      </c>
      <c r="AI69" s="21" t="str">
        <f t="shared" si="85"/>
        <v/>
      </c>
      <c r="AJ69" s="31" t="e">
        <f t="shared" si="90"/>
        <v>#VALUE!</v>
      </c>
      <c r="AK69" s="31" t="e">
        <f t="shared" si="86"/>
        <v>#VALUE!</v>
      </c>
      <c r="AL69" s="31" t="e">
        <f t="shared" si="86"/>
        <v>#VALUE!</v>
      </c>
      <c r="AM69" s="31" t="e">
        <f t="shared" si="86"/>
        <v>#VALUE!</v>
      </c>
      <c r="AN69" s="31" t="e">
        <f t="shared" si="86"/>
        <v>#VALUE!</v>
      </c>
      <c r="AO69" s="10">
        <f t="shared" si="87"/>
        <v>0.91111111111111109</v>
      </c>
      <c r="AP69" s="10">
        <f t="shared" si="87"/>
        <v>1.2054794520547945</v>
      </c>
      <c r="AQ69" s="10">
        <f t="shared" si="87"/>
        <v>1.3378378378378379</v>
      </c>
      <c r="AR69" s="10">
        <f t="shared" si="87"/>
        <v>1.4042553191489362</v>
      </c>
      <c r="AS69" s="10">
        <f t="shared" si="87"/>
        <v>1.4923076923076923</v>
      </c>
      <c r="AT69" s="10">
        <f t="shared" si="87"/>
        <v>1.2338709677419355</v>
      </c>
      <c r="AU69" s="18"/>
      <c r="AV69" s="18"/>
      <c r="AW69" s="18"/>
      <c r="AX69" s="18"/>
      <c r="AY69" s="18"/>
      <c r="AZ69" s="18"/>
      <c r="BA69" s="10">
        <f t="shared" si="88"/>
        <v>1.2117903930131004</v>
      </c>
      <c r="BB69" s="10">
        <f t="shared" si="88"/>
        <v>1.3823529411764706</v>
      </c>
      <c r="BC69" s="10" t="str">
        <f t="shared" si="88"/>
        <v/>
      </c>
      <c r="BD69" s="10" t="str">
        <f t="shared" si="88"/>
        <v/>
      </c>
      <c r="BE69" s="10">
        <f t="shared" si="88"/>
        <v>1.2955555555555556</v>
      </c>
      <c r="BF69" s="122" t="e">
        <f t="shared" si="89"/>
        <v>#VALUE!</v>
      </c>
      <c r="BG69" s="111" t="e">
        <f t="shared" si="89"/>
        <v>#VALUE!</v>
      </c>
      <c r="BH69" s="111" t="e">
        <f t="shared" si="89"/>
        <v>#VALUE!</v>
      </c>
      <c r="BI69" s="111" t="e">
        <f t="shared" si="89"/>
        <v>#VALUE!</v>
      </c>
      <c r="BJ69" s="111" t="e">
        <f t="shared" si="89"/>
        <v>#VALUE!</v>
      </c>
      <c r="BK69" s="111" t="e">
        <f t="shared" si="89"/>
        <v>#VALUE!</v>
      </c>
      <c r="BL69" s="111" t="e">
        <f t="shared" si="89"/>
        <v>#VALUE!</v>
      </c>
      <c r="BM69" s="111" t="e">
        <f t="shared" si="89"/>
        <v>#VALUE!</v>
      </c>
      <c r="BN69" s="111" t="e">
        <f t="shared" si="89"/>
        <v>#VALUE!</v>
      </c>
      <c r="BO69" s="111" t="e">
        <f t="shared" si="89"/>
        <v>#VALUE!</v>
      </c>
      <c r="BP69" s="111" t="e">
        <f t="shared" si="89"/>
        <v>#VALUE!</v>
      </c>
      <c r="BQ69" s="111" t="e">
        <f t="shared" si="89"/>
        <v>#VALUE!</v>
      </c>
      <c r="BR69" s="111" t="e">
        <f>BA69/(SUM(N57:INDEX(N57:P57,IF($A$2&lt;3,$A$2,3)))/SUM(N33:INDEX(N33:P33,IF($A$2&lt;3,$A$2,3))))</f>
        <v>#DIV/0!</v>
      </c>
      <c r="BS69" s="111" t="e">
        <f>BB69/(SUM(Q57:INDEX(Q57:S57,$B$2))/SUM(Q33:INDEX(Q33:S33,$B$2)))</f>
        <v>#DIV/0!</v>
      </c>
      <c r="BT69" s="18"/>
      <c r="BU69" s="18"/>
      <c r="BV69" s="31" t="e">
        <f t="shared" si="91"/>
        <v>#VALUE!</v>
      </c>
    </row>
    <row r="70" spans="1:74" x14ac:dyDescent="0.25">
      <c r="A70" t="s">
        <v>2</v>
      </c>
      <c r="B70" s="12" t="str">
        <f t="shared" si="85"/>
        <v/>
      </c>
      <c r="C70" s="12" t="str">
        <f t="shared" si="85"/>
        <v/>
      </c>
      <c r="D70" s="12" t="str">
        <f t="shared" si="85"/>
        <v/>
      </c>
      <c r="E70" s="12" t="str">
        <f t="shared" si="85"/>
        <v/>
      </c>
      <c r="F70" s="12" t="str">
        <f t="shared" si="85"/>
        <v/>
      </c>
      <c r="G70" s="12" t="str">
        <f t="shared" si="85"/>
        <v/>
      </c>
      <c r="H70" s="12" t="str">
        <f t="shared" si="85"/>
        <v/>
      </c>
      <c r="I70" s="12" t="str">
        <f t="shared" si="85"/>
        <v/>
      </c>
      <c r="J70" s="12" t="str">
        <f t="shared" si="85"/>
        <v/>
      </c>
      <c r="K70" s="12" t="str">
        <f t="shared" si="85"/>
        <v/>
      </c>
      <c r="L70" s="12" t="str">
        <f t="shared" si="85"/>
        <v/>
      </c>
      <c r="M70" s="12" t="str">
        <f t="shared" si="85"/>
        <v/>
      </c>
      <c r="N70" s="12" t="str">
        <f t="shared" si="85"/>
        <v/>
      </c>
      <c r="O70" s="12" t="str">
        <f t="shared" si="85"/>
        <v/>
      </c>
      <c r="P70" s="12" t="str">
        <f t="shared" si="85"/>
        <v/>
      </c>
      <c r="Q70" s="12" t="str">
        <f t="shared" si="85"/>
        <v/>
      </c>
      <c r="R70" s="12" t="str">
        <f t="shared" si="85"/>
        <v/>
      </c>
      <c r="S70" s="12" t="str">
        <f t="shared" si="85"/>
        <v/>
      </c>
      <c r="T70" s="12" t="str">
        <f t="shared" si="85"/>
        <v/>
      </c>
      <c r="U70" s="12" t="str">
        <f t="shared" si="85"/>
        <v/>
      </c>
      <c r="V70" s="12" t="str">
        <f t="shared" si="85"/>
        <v/>
      </c>
      <c r="W70" s="12" t="str">
        <f t="shared" si="85"/>
        <v/>
      </c>
      <c r="X70" s="12" t="str">
        <f t="shared" si="85"/>
        <v/>
      </c>
      <c r="Y70" s="12" t="str">
        <f t="shared" si="85"/>
        <v/>
      </c>
      <c r="Z70" s="21" t="str">
        <f t="shared" si="85"/>
        <v/>
      </c>
      <c r="AA70" s="21" t="str">
        <f t="shared" si="85"/>
        <v/>
      </c>
      <c r="AB70" s="21" t="str">
        <f t="shared" si="85"/>
        <v/>
      </c>
      <c r="AC70" s="21" t="str">
        <f t="shared" si="85"/>
        <v/>
      </c>
      <c r="AD70" s="21" t="str">
        <f t="shared" si="85"/>
        <v/>
      </c>
      <c r="AE70" s="21" t="str">
        <f t="shared" si="85"/>
        <v/>
      </c>
      <c r="AF70" s="21" t="str">
        <f t="shared" si="85"/>
        <v/>
      </c>
      <c r="AG70" s="21" t="str">
        <f t="shared" si="85"/>
        <v/>
      </c>
      <c r="AH70" s="21" t="str">
        <f t="shared" si="85"/>
        <v/>
      </c>
      <c r="AI70" s="21" t="str">
        <f t="shared" si="85"/>
        <v/>
      </c>
      <c r="AJ70" s="31" t="e">
        <f t="shared" si="90"/>
        <v>#VALUE!</v>
      </c>
      <c r="AK70" s="31" t="e">
        <f t="shared" si="86"/>
        <v>#VALUE!</v>
      </c>
      <c r="AL70" s="31" t="e">
        <f t="shared" si="86"/>
        <v>#VALUE!</v>
      </c>
      <c r="AM70" s="31" t="e">
        <f t="shared" si="86"/>
        <v>#VALUE!</v>
      </c>
      <c r="AN70" s="31" t="e">
        <f t="shared" si="86"/>
        <v>#VALUE!</v>
      </c>
      <c r="AO70" s="10">
        <f t="shared" si="87"/>
        <v>1.3</v>
      </c>
      <c r="AP70" s="10">
        <f t="shared" si="87"/>
        <v>1.471830985915493</v>
      </c>
      <c r="AQ70" s="10">
        <f t="shared" si="87"/>
        <v>1.4104477611940298</v>
      </c>
      <c r="AR70" s="10">
        <f t="shared" si="87"/>
        <v>1.9178082191780821</v>
      </c>
      <c r="AS70" s="10">
        <f t="shared" si="87"/>
        <v>1.8852459016393444</v>
      </c>
      <c r="AT70" s="10">
        <f t="shared" si="87"/>
        <v>2.0185185185185186</v>
      </c>
      <c r="AU70" s="18"/>
      <c r="AV70" s="18"/>
      <c r="AW70" s="18"/>
      <c r="AX70" s="18"/>
      <c r="AY70" s="18"/>
      <c r="AZ70" s="18"/>
      <c r="BA70" s="10">
        <f t="shared" si="88"/>
        <v>1.4015544041450778</v>
      </c>
      <c r="BB70" s="10">
        <f t="shared" si="88"/>
        <v>1.9361702127659575</v>
      </c>
      <c r="BC70" s="10" t="str">
        <f t="shared" si="88"/>
        <v/>
      </c>
      <c r="BD70" s="10" t="str">
        <f t="shared" si="88"/>
        <v/>
      </c>
      <c r="BE70" s="10">
        <f t="shared" si="88"/>
        <v>1.6653543307086613</v>
      </c>
      <c r="BF70" s="122" t="e">
        <f t="shared" si="89"/>
        <v>#VALUE!</v>
      </c>
      <c r="BG70" s="111" t="e">
        <f t="shared" si="89"/>
        <v>#VALUE!</v>
      </c>
      <c r="BH70" s="111" t="e">
        <f t="shared" si="89"/>
        <v>#VALUE!</v>
      </c>
      <c r="BI70" s="111" t="e">
        <f t="shared" si="89"/>
        <v>#VALUE!</v>
      </c>
      <c r="BJ70" s="111" t="e">
        <f t="shared" si="89"/>
        <v>#VALUE!</v>
      </c>
      <c r="BK70" s="111" t="e">
        <f t="shared" si="89"/>
        <v>#VALUE!</v>
      </c>
      <c r="BL70" s="111" t="e">
        <f t="shared" si="89"/>
        <v>#VALUE!</v>
      </c>
      <c r="BM70" s="111" t="e">
        <f t="shared" si="89"/>
        <v>#VALUE!</v>
      </c>
      <c r="BN70" s="111" t="e">
        <f t="shared" si="89"/>
        <v>#VALUE!</v>
      </c>
      <c r="BO70" s="111" t="e">
        <f t="shared" si="89"/>
        <v>#VALUE!</v>
      </c>
      <c r="BP70" s="111" t="e">
        <f t="shared" si="89"/>
        <v>#VALUE!</v>
      </c>
      <c r="BQ70" s="111" t="e">
        <f t="shared" si="89"/>
        <v>#VALUE!</v>
      </c>
      <c r="BR70" s="111" t="e">
        <f>BA70/(SUM(N58:INDEX(N58:P58,IF($A$2&lt;3,$A$2,3)))/SUM(N34:INDEX(N34:P34,IF($A$2&lt;3,$A$2,3))))</f>
        <v>#DIV/0!</v>
      </c>
      <c r="BS70" s="111" t="e">
        <f>BB70/(SUM(Q58:INDEX(Q58:S58,$B$2))/SUM(Q34:INDEX(Q34:S34,$B$2)))</f>
        <v>#DIV/0!</v>
      </c>
      <c r="BT70" s="18"/>
      <c r="BU70" s="18"/>
      <c r="BV70" s="31" t="e">
        <f t="shared" si="91"/>
        <v>#VALUE!</v>
      </c>
    </row>
    <row r="71" spans="1:74" x14ac:dyDescent="0.25">
      <c r="A71" s="135" t="s">
        <v>136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1"/>
      <c r="AK71" s="31"/>
      <c r="AL71" s="31"/>
      <c r="AM71" s="31"/>
      <c r="AN71" s="31"/>
      <c r="AO71" s="10"/>
      <c r="AP71" s="10">
        <f>IFERROR(AP59/AP35,"")</f>
        <v>1.208955223880597</v>
      </c>
      <c r="AQ71" s="10">
        <f>IFERROR(AQ59/AQ35,"")</f>
        <v>1.4222222222222223</v>
      </c>
      <c r="AR71" s="10">
        <f>IFERROR(AR59/AR35,"")</f>
        <v>1.3826086956521739</v>
      </c>
      <c r="AS71" s="10">
        <f>IFERROR(AS59/AS35,"")</f>
        <v>1.2954545454545454</v>
      </c>
      <c r="AT71" s="10">
        <f>IFERROR(AT59/AT35,"")</f>
        <v>1.1190476190476191</v>
      </c>
      <c r="AU71" s="18"/>
      <c r="AV71" s="18"/>
      <c r="AW71" s="18"/>
      <c r="AX71" s="18"/>
      <c r="AY71" s="18"/>
      <c r="AZ71" s="18"/>
      <c r="BA71" s="10"/>
      <c r="BB71" s="10"/>
      <c r="BC71" s="10"/>
      <c r="BD71" s="10"/>
      <c r="BE71" s="10"/>
      <c r="BF71" s="122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8"/>
      <c r="BU71" s="18"/>
      <c r="BV71" s="31"/>
    </row>
    <row r="72" spans="1:74" s="19" customFormat="1" x14ac:dyDescent="0.25">
      <c r="A72" s="1" t="s">
        <v>3</v>
      </c>
      <c r="B72" s="13" t="str">
        <f t="shared" ref="B72:AI72" si="92">IFERROR(B60/B36,"")</f>
        <v/>
      </c>
      <c r="C72" s="13" t="str">
        <f t="shared" si="92"/>
        <v/>
      </c>
      <c r="D72" s="13" t="str">
        <f t="shared" si="92"/>
        <v/>
      </c>
      <c r="E72" s="13" t="str">
        <f t="shared" si="92"/>
        <v/>
      </c>
      <c r="F72" s="13" t="str">
        <f t="shared" si="92"/>
        <v/>
      </c>
      <c r="G72" s="13" t="str">
        <f t="shared" si="92"/>
        <v/>
      </c>
      <c r="H72" s="13" t="str">
        <f t="shared" si="92"/>
        <v/>
      </c>
      <c r="I72" s="13" t="str">
        <f t="shared" si="92"/>
        <v/>
      </c>
      <c r="J72" s="13" t="str">
        <f t="shared" si="92"/>
        <v/>
      </c>
      <c r="K72" s="13" t="str">
        <f t="shared" si="92"/>
        <v/>
      </c>
      <c r="L72" s="13" t="str">
        <f t="shared" si="92"/>
        <v/>
      </c>
      <c r="M72" s="13" t="str">
        <f t="shared" si="92"/>
        <v/>
      </c>
      <c r="N72" s="13" t="str">
        <f t="shared" si="92"/>
        <v/>
      </c>
      <c r="O72" s="13" t="str">
        <f t="shared" si="92"/>
        <v/>
      </c>
      <c r="P72" s="13" t="str">
        <f t="shared" si="92"/>
        <v/>
      </c>
      <c r="Q72" s="13" t="str">
        <f t="shared" si="92"/>
        <v/>
      </c>
      <c r="R72" s="13" t="str">
        <f t="shared" si="92"/>
        <v/>
      </c>
      <c r="S72" s="13" t="str">
        <f t="shared" si="92"/>
        <v/>
      </c>
      <c r="T72" s="13" t="str">
        <f t="shared" si="92"/>
        <v/>
      </c>
      <c r="U72" s="13" t="str">
        <f t="shared" si="92"/>
        <v/>
      </c>
      <c r="V72" s="13" t="str">
        <f t="shared" si="92"/>
        <v/>
      </c>
      <c r="W72" s="13" t="str">
        <f t="shared" si="92"/>
        <v/>
      </c>
      <c r="X72" s="13" t="str">
        <f t="shared" si="92"/>
        <v/>
      </c>
      <c r="Y72" s="13" t="str">
        <f t="shared" si="92"/>
        <v/>
      </c>
      <c r="Z72" s="23" t="str">
        <f t="shared" si="92"/>
        <v/>
      </c>
      <c r="AA72" s="23" t="str">
        <f t="shared" si="92"/>
        <v/>
      </c>
      <c r="AB72" s="23" t="str">
        <f t="shared" si="92"/>
        <v/>
      </c>
      <c r="AC72" s="23" t="str">
        <f t="shared" si="92"/>
        <v/>
      </c>
      <c r="AD72" s="23" t="str">
        <f t="shared" si="92"/>
        <v/>
      </c>
      <c r="AE72" s="23" t="str">
        <f t="shared" si="92"/>
        <v/>
      </c>
      <c r="AF72" s="23" t="str">
        <f t="shared" si="92"/>
        <v/>
      </c>
      <c r="AG72" s="23" t="str">
        <f t="shared" si="92"/>
        <v/>
      </c>
      <c r="AH72" s="23" t="str">
        <f t="shared" si="92"/>
        <v/>
      </c>
      <c r="AI72" s="23" t="str">
        <f t="shared" si="92"/>
        <v/>
      </c>
      <c r="AJ72" s="32" t="e">
        <f t="shared" si="90"/>
        <v>#VALUE!</v>
      </c>
      <c r="AK72" s="32" t="e">
        <f t="shared" si="86"/>
        <v>#VALUE!</v>
      </c>
      <c r="AL72" s="32" t="e">
        <f t="shared" si="86"/>
        <v>#VALUE!</v>
      </c>
      <c r="AM72" s="32" t="e">
        <f t="shared" si="86"/>
        <v>#VALUE!</v>
      </c>
      <c r="AN72" s="32" t="e">
        <f t="shared" si="86"/>
        <v>#VALUE!</v>
      </c>
      <c r="AO72" s="11">
        <f t="shared" ref="AO72:AT72" si="93">IFERROR(AO60/AO36,"")</f>
        <v>1.3797276853252647</v>
      </c>
      <c r="AP72" s="11">
        <f t="shared" si="93"/>
        <v>1.5271739130434783</v>
      </c>
      <c r="AQ72" s="11">
        <f t="shared" si="93"/>
        <v>1.6813804173354736</v>
      </c>
      <c r="AR72" s="11">
        <f t="shared" si="93"/>
        <v>1.7076502732240437</v>
      </c>
      <c r="AS72" s="11">
        <f t="shared" si="93"/>
        <v>1.7280092592592593</v>
      </c>
      <c r="AT72" s="11">
        <f t="shared" si="93"/>
        <v>1.5489396411092986</v>
      </c>
      <c r="AU72" s="17"/>
      <c r="AV72" s="17"/>
      <c r="AW72" s="17"/>
      <c r="AX72" s="17"/>
      <c r="AY72" s="17"/>
      <c r="AZ72" s="17"/>
      <c r="BA72" s="11">
        <f t="shared" ref="BA72:BE72" si="94">IFERROR(BA60/BA36,"")</f>
        <v>1.5606650159179343</v>
      </c>
      <c r="BB72" s="11">
        <f t="shared" si="94"/>
        <v>1.6521329987452948</v>
      </c>
      <c r="BC72" s="11" t="str">
        <f t="shared" si="94"/>
        <v/>
      </c>
      <c r="BD72" s="11" t="str">
        <f t="shared" si="94"/>
        <v/>
      </c>
      <c r="BE72" s="11">
        <f t="shared" si="94"/>
        <v>1.6091438071487947</v>
      </c>
      <c r="BF72" s="123" t="e">
        <f t="shared" si="89"/>
        <v>#VALUE!</v>
      </c>
      <c r="BG72" s="118" t="e">
        <f t="shared" si="89"/>
        <v>#VALUE!</v>
      </c>
      <c r="BH72" s="118" t="e">
        <f t="shared" si="89"/>
        <v>#VALUE!</v>
      </c>
      <c r="BI72" s="118" t="e">
        <f t="shared" si="89"/>
        <v>#VALUE!</v>
      </c>
      <c r="BJ72" s="118" t="e">
        <f t="shared" si="89"/>
        <v>#VALUE!</v>
      </c>
      <c r="BK72" s="118" t="e">
        <f t="shared" si="89"/>
        <v>#VALUE!</v>
      </c>
      <c r="BL72" s="118" t="e">
        <f t="shared" si="89"/>
        <v>#VALUE!</v>
      </c>
      <c r="BM72" s="118" t="e">
        <f t="shared" si="89"/>
        <v>#VALUE!</v>
      </c>
      <c r="BN72" s="118" t="e">
        <f t="shared" si="89"/>
        <v>#VALUE!</v>
      </c>
      <c r="BO72" s="118" t="e">
        <f t="shared" si="89"/>
        <v>#VALUE!</v>
      </c>
      <c r="BP72" s="118" t="e">
        <f t="shared" si="89"/>
        <v>#VALUE!</v>
      </c>
      <c r="BQ72" s="118" t="e">
        <f t="shared" si="89"/>
        <v>#VALUE!</v>
      </c>
      <c r="BR72" s="118" t="e">
        <f>BA72/(SUM(N60:INDEX(N60:P60,IF($A$2&lt;3,$A$2,3)))/SUM(N36:INDEX(N36:P36,IF($A$2&lt;3,$A$2,3))))</f>
        <v>#DIV/0!</v>
      </c>
      <c r="BS72" s="111" t="e">
        <f>BB72/(SUM(Q60:INDEX(Q60:S60,$B$2))/SUM(Q36:INDEX(Q36:S36,$B$2)))</f>
        <v>#DIV/0!</v>
      </c>
      <c r="BT72" s="17"/>
      <c r="BU72" s="17"/>
      <c r="BV72" s="32" t="e">
        <f t="shared" si="91"/>
        <v>#VALUE!</v>
      </c>
    </row>
    <row r="73" spans="1:74" x14ac:dyDescent="0.25"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24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</row>
    <row r="74" spans="1:74" x14ac:dyDescent="0.25"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24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</row>
    <row r="75" spans="1:74" s="19" customFormat="1" x14ac:dyDescent="0.25">
      <c r="A75" s="2" t="s">
        <v>14</v>
      </c>
      <c r="B75" s="3">
        <f t="shared" ref="B75:Y75" si="95">B15</f>
        <v>42005</v>
      </c>
      <c r="C75" s="3">
        <f t="shared" si="95"/>
        <v>42036</v>
      </c>
      <c r="D75" s="3">
        <f t="shared" si="95"/>
        <v>42064</v>
      </c>
      <c r="E75" s="3">
        <f t="shared" si="95"/>
        <v>42095</v>
      </c>
      <c r="F75" s="3">
        <f t="shared" si="95"/>
        <v>42125</v>
      </c>
      <c r="G75" s="3">
        <f t="shared" si="95"/>
        <v>42156</v>
      </c>
      <c r="H75" s="3">
        <f t="shared" si="95"/>
        <v>42186</v>
      </c>
      <c r="I75" s="3">
        <f t="shared" si="95"/>
        <v>42217</v>
      </c>
      <c r="J75" s="3">
        <f t="shared" si="95"/>
        <v>42248</v>
      </c>
      <c r="K75" s="3">
        <f t="shared" si="95"/>
        <v>42278</v>
      </c>
      <c r="L75" s="3">
        <f t="shared" si="95"/>
        <v>42309</v>
      </c>
      <c r="M75" s="3">
        <f t="shared" si="95"/>
        <v>42339</v>
      </c>
      <c r="N75" s="3">
        <f t="shared" si="95"/>
        <v>42370</v>
      </c>
      <c r="O75" s="3">
        <f t="shared" si="95"/>
        <v>42401</v>
      </c>
      <c r="P75" s="3">
        <f t="shared" si="95"/>
        <v>42430</v>
      </c>
      <c r="Q75" s="3">
        <f t="shared" si="95"/>
        <v>42461</v>
      </c>
      <c r="R75" s="3">
        <f t="shared" si="95"/>
        <v>42491</v>
      </c>
      <c r="S75" s="3">
        <f t="shared" si="95"/>
        <v>42522</v>
      </c>
      <c r="T75" s="3">
        <f t="shared" si="95"/>
        <v>42552</v>
      </c>
      <c r="U75" s="3">
        <f t="shared" si="95"/>
        <v>42583</v>
      </c>
      <c r="V75" s="3">
        <f t="shared" si="95"/>
        <v>42614</v>
      </c>
      <c r="W75" s="3">
        <f t="shared" si="95"/>
        <v>42644</v>
      </c>
      <c r="X75" s="3">
        <f t="shared" si="95"/>
        <v>42675</v>
      </c>
      <c r="Y75" s="3">
        <f t="shared" si="95"/>
        <v>42705</v>
      </c>
      <c r="Z75" s="29" t="str">
        <f>Z63</f>
        <v>YTD 6/16</v>
      </c>
      <c r="AA75" s="29" t="s">
        <v>19</v>
      </c>
      <c r="AB75" s="29" t="s">
        <v>20</v>
      </c>
      <c r="AC75" s="29" t="s">
        <v>21</v>
      </c>
      <c r="AD75" s="29" t="s">
        <v>22</v>
      </c>
      <c r="AE75" s="26" t="str">
        <f t="shared" ref="AE75:AI75" si="96">AE51</f>
        <v>YTD 6/15</v>
      </c>
      <c r="AF75" s="26" t="str">
        <f t="shared" si="96"/>
        <v>Q1 '15</v>
      </c>
      <c r="AG75" s="26" t="str">
        <f t="shared" si="96"/>
        <v>Q2 '15</v>
      </c>
      <c r="AH75" s="26" t="str">
        <f t="shared" si="96"/>
        <v>Q3 '15</v>
      </c>
      <c r="AI75" s="26" t="str">
        <f t="shared" si="96"/>
        <v>Q4 '15</v>
      </c>
      <c r="AJ75" s="30" t="s">
        <v>27</v>
      </c>
      <c r="AK75" s="30" t="s">
        <v>29</v>
      </c>
      <c r="AL75" s="30" t="s">
        <v>30</v>
      </c>
      <c r="AM75" s="30" t="s">
        <v>31</v>
      </c>
      <c r="AN75" s="30" t="s">
        <v>32</v>
      </c>
      <c r="AO75" s="108">
        <v>42736</v>
      </c>
      <c r="AP75" s="108">
        <v>42767</v>
      </c>
      <c r="AQ75" s="108">
        <v>42795</v>
      </c>
      <c r="AR75" s="108">
        <v>42826</v>
      </c>
      <c r="AS75" s="108">
        <v>42856</v>
      </c>
      <c r="AT75" s="108">
        <v>42887</v>
      </c>
      <c r="AU75" s="108">
        <v>42917</v>
      </c>
      <c r="AV75" s="108">
        <v>42948</v>
      </c>
      <c r="AW75" s="108">
        <v>42979</v>
      </c>
      <c r="AX75" s="108">
        <v>43009</v>
      </c>
      <c r="AY75" s="108">
        <v>43040</v>
      </c>
      <c r="AZ75" s="108">
        <v>43070</v>
      </c>
      <c r="BA75" s="29" t="s">
        <v>123</v>
      </c>
      <c r="BB75" s="29" t="s">
        <v>124</v>
      </c>
      <c r="BC75" s="29" t="s">
        <v>125</v>
      </c>
      <c r="BD75" s="29" t="s">
        <v>126</v>
      </c>
      <c r="BE75" s="29" t="str">
        <f>$BE$3</f>
        <v>YTD 6/17</v>
      </c>
      <c r="BF75" s="121">
        <v>42736</v>
      </c>
      <c r="BG75" s="108">
        <v>42767</v>
      </c>
      <c r="BH75" s="108">
        <v>42795</v>
      </c>
      <c r="BI75" s="108">
        <v>42826</v>
      </c>
      <c r="BJ75" s="108">
        <v>42856</v>
      </c>
      <c r="BK75" s="108">
        <v>42887</v>
      </c>
      <c r="BL75" s="108">
        <v>42917</v>
      </c>
      <c r="BM75" s="108">
        <v>42948</v>
      </c>
      <c r="BN75" s="108">
        <v>42979</v>
      </c>
      <c r="BO75" s="108">
        <v>43009</v>
      </c>
      <c r="BP75" s="108">
        <v>43040</v>
      </c>
      <c r="BQ75" s="108">
        <v>43070</v>
      </c>
      <c r="BR75" s="29" t="s">
        <v>127</v>
      </c>
      <c r="BS75" s="29" t="s">
        <v>128</v>
      </c>
      <c r="BT75" s="29" t="s">
        <v>96</v>
      </c>
      <c r="BU75" s="29" t="s">
        <v>129</v>
      </c>
      <c r="BV75" s="112" t="s">
        <v>130</v>
      </c>
    </row>
    <row r="76" spans="1:74" x14ac:dyDescent="0.25">
      <c r="A76" t="s">
        <v>159</v>
      </c>
      <c r="B76" s="4" t="str">
        <f t="shared" ref="B76:AI82" si="97">IFERROR(B4/B52,"")</f>
        <v/>
      </c>
      <c r="C76" s="4" t="str">
        <f t="shared" si="97"/>
        <v/>
      </c>
      <c r="D76" s="4" t="str">
        <f t="shared" si="97"/>
        <v/>
      </c>
      <c r="E76" s="4" t="str">
        <f t="shared" si="97"/>
        <v/>
      </c>
      <c r="F76" s="4" t="str">
        <f t="shared" si="97"/>
        <v/>
      </c>
      <c r="G76" s="4" t="str">
        <f t="shared" si="97"/>
        <v/>
      </c>
      <c r="H76" s="4" t="str">
        <f t="shared" si="97"/>
        <v/>
      </c>
      <c r="I76" s="4" t="str">
        <f t="shared" si="97"/>
        <v/>
      </c>
      <c r="J76" s="4" t="str">
        <f t="shared" si="97"/>
        <v/>
      </c>
      <c r="K76" s="4" t="str">
        <f t="shared" si="97"/>
        <v/>
      </c>
      <c r="L76" s="4" t="str">
        <f t="shared" si="97"/>
        <v/>
      </c>
      <c r="M76" s="4" t="str">
        <f t="shared" si="97"/>
        <v/>
      </c>
      <c r="N76" s="4" t="str">
        <f t="shared" si="97"/>
        <v/>
      </c>
      <c r="O76" s="4" t="str">
        <f t="shared" si="97"/>
        <v/>
      </c>
      <c r="P76" s="4" t="str">
        <f t="shared" si="97"/>
        <v/>
      </c>
      <c r="Q76" s="4" t="str">
        <f t="shared" si="97"/>
        <v/>
      </c>
      <c r="R76" s="4" t="str">
        <f t="shared" si="97"/>
        <v/>
      </c>
      <c r="S76" s="4" t="str">
        <f t="shared" si="97"/>
        <v/>
      </c>
      <c r="T76" s="4" t="str">
        <f t="shared" si="97"/>
        <v/>
      </c>
      <c r="U76" s="4" t="str">
        <f t="shared" si="97"/>
        <v/>
      </c>
      <c r="V76" s="4" t="str">
        <f t="shared" si="97"/>
        <v/>
      </c>
      <c r="W76" s="4" t="str">
        <f t="shared" si="97"/>
        <v/>
      </c>
      <c r="X76" s="4" t="str">
        <f t="shared" si="97"/>
        <v/>
      </c>
      <c r="Y76" s="4" t="str">
        <f t="shared" si="97"/>
        <v/>
      </c>
      <c r="Z76" s="4" t="str">
        <f t="shared" si="97"/>
        <v/>
      </c>
      <c r="AA76" s="4" t="str">
        <f t="shared" si="97"/>
        <v/>
      </c>
      <c r="AB76" s="4" t="str">
        <f t="shared" si="97"/>
        <v/>
      </c>
      <c r="AC76" s="4" t="str">
        <f t="shared" si="97"/>
        <v/>
      </c>
      <c r="AD76" s="4" t="str">
        <f t="shared" si="97"/>
        <v/>
      </c>
      <c r="AE76" s="4" t="str">
        <f t="shared" si="97"/>
        <v/>
      </c>
      <c r="AF76" s="4" t="str">
        <f t="shared" si="97"/>
        <v/>
      </c>
      <c r="AG76" s="4" t="str">
        <f t="shared" si="97"/>
        <v/>
      </c>
      <c r="AH76" s="4" t="str">
        <f t="shared" si="97"/>
        <v/>
      </c>
      <c r="AI76" s="4" t="str">
        <f t="shared" si="97"/>
        <v/>
      </c>
      <c r="AJ76" s="31" t="e">
        <f>Z76/AE76-1</f>
        <v>#VALUE!</v>
      </c>
      <c r="AK76" s="31" t="e">
        <f t="shared" ref="AK76:AN84" si="98">AA76/AF76-1</f>
        <v>#VALUE!</v>
      </c>
      <c r="AL76" s="31" t="e">
        <f t="shared" si="98"/>
        <v>#VALUE!</v>
      </c>
      <c r="AM76" s="31" t="e">
        <f t="shared" si="98"/>
        <v>#VALUE!</v>
      </c>
      <c r="AN76" s="31" t="e">
        <f t="shared" si="98"/>
        <v>#VALUE!</v>
      </c>
      <c r="AO76" s="4">
        <f t="shared" ref="AO76:AT82" si="99">IFERROR(AO4/AO52,"")</f>
        <v>21.312368932038833</v>
      </c>
      <c r="AP76" s="4">
        <f t="shared" si="99"/>
        <v>22.881378378378379</v>
      </c>
      <c r="AQ76" s="4">
        <f t="shared" si="99"/>
        <v>20.636195121951221</v>
      </c>
      <c r="AR76" s="4">
        <f t="shared" si="99"/>
        <v>15.044728915662652</v>
      </c>
      <c r="AS76" s="4">
        <f t="shared" si="99"/>
        <v>15.868008298755187</v>
      </c>
      <c r="AT76" s="4">
        <f t="shared" si="99"/>
        <v>19.978019169329073</v>
      </c>
      <c r="AU76" s="18"/>
      <c r="AV76" s="18"/>
      <c r="AW76" s="18"/>
      <c r="AX76" s="18"/>
      <c r="AY76" s="18"/>
      <c r="AZ76" s="18"/>
      <c r="BA76" s="4">
        <f t="shared" ref="BA76:BE82" si="100">IFERROR(BA4/BA52,"")</f>
        <v>21.619977687626779</v>
      </c>
      <c r="BB76" s="4">
        <f t="shared" si="100"/>
        <v>16.375051405071968</v>
      </c>
      <c r="BC76" s="4" t="str">
        <f t="shared" si="100"/>
        <v/>
      </c>
      <c r="BD76" s="4" t="str">
        <f t="shared" si="100"/>
        <v/>
      </c>
      <c r="BE76" s="4">
        <f t="shared" si="100"/>
        <v>17.699717725409837</v>
      </c>
      <c r="BF76" s="122" t="e">
        <f t="shared" ref="BF76:BQ84" si="101">AO76/N76</f>
        <v>#VALUE!</v>
      </c>
      <c r="BG76" s="111" t="e">
        <f t="shared" si="101"/>
        <v>#VALUE!</v>
      </c>
      <c r="BH76" s="111" t="e">
        <f t="shared" si="101"/>
        <v>#VALUE!</v>
      </c>
      <c r="BI76" s="111" t="e">
        <f t="shared" si="101"/>
        <v>#VALUE!</v>
      </c>
      <c r="BJ76" s="111" t="e">
        <f t="shared" si="101"/>
        <v>#VALUE!</v>
      </c>
      <c r="BK76" s="111" t="e">
        <f t="shared" si="101"/>
        <v>#VALUE!</v>
      </c>
      <c r="BL76" s="111" t="e">
        <f t="shared" si="101"/>
        <v>#VALUE!</v>
      </c>
      <c r="BM76" s="111" t="e">
        <f t="shared" si="101"/>
        <v>#VALUE!</v>
      </c>
      <c r="BN76" s="111" t="e">
        <f t="shared" si="101"/>
        <v>#VALUE!</v>
      </c>
      <c r="BO76" s="111" t="e">
        <f t="shared" si="101"/>
        <v>#VALUE!</v>
      </c>
      <c r="BP76" s="111" t="e">
        <f t="shared" si="101"/>
        <v>#VALUE!</v>
      </c>
      <c r="BQ76" s="111" t="e">
        <f t="shared" si="101"/>
        <v>#VALUE!</v>
      </c>
      <c r="BR76" s="111">
        <f>IFERROR(BA76/(SUM(N4:INDEX(N4:P4,IF($A$2&lt;3,$A$2,3)))/SUM(N52:INDEX(N52:P52,IF($A$2&lt;3,$A$2,3)))),0)</f>
        <v>0</v>
      </c>
      <c r="BS76" s="111">
        <f>IFERROR(BB76/(SUM(Q4:INDEX(Q4:S4,IF($A$2&lt;7,$A$2-3,3)))/SUM(Q52:INDEX(Q52:S52,IF($A$2&lt;7,$A$2-3,3)))),0)</f>
        <v>0</v>
      </c>
      <c r="BT76" s="111"/>
      <c r="BU76" s="111"/>
      <c r="BV76" s="111">
        <f>IFERROR(BE76/Z76,0)</f>
        <v>0</v>
      </c>
    </row>
    <row r="77" spans="1:74" x14ac:dyDescent="0.25">
      <c r="A77" t="s">
        <v>5</v>
      </c>
      <c r="B77" s="4" t="str">
        <f t="shared" si="97"/>
        <v/>
      </c>
      <c r="C77" s="4" t="str">
        <f t="shared" si="97"/>
        <v/>
      </c>
      <c r="D77" s="4" t="str">
        <f t="shared" si="97"/>
        <v/>
      </c>
      <c r="E77" s="4" t="str">
        <f t="shared" si="97"/>
        <v/>
      </c>
      <c r="F77" s="4" t="str">
        <f t="shared" si="97"/>
        <v/>
      </c>
      <c r="G77" s="4" t="str">
        <f t="shared" si="97"/>
        <v/>
      </c>
      <c r="H77" s="4" t="str">
        <f t="shared" si="97"/>
        <v/>
      </c>
      <c r="I77" s="4" t="str">
        <f t="shared" si="97"/>
        <v/>
      </c>
      <c r="J77" s="4" t="str">
        <f t="shared" si="97"/>
        <v/>
      </c>
      <c r="K77" s="4" t="str">
        <f t="shared" si="97"/>
        <v/>
      </c>
      <c r="L77" s="4" t="str">
        <f t="shared" si="97"/>
        <v/>
      </c>
      <c r="M77" s="4" t="str">
        <f t="shared" si="97"/>
        <v/>
      </c>
      <c r="N77" s="4" t="str">
        <f t="shared" si="97"/>
        <v/>
      </c>
      <c r="O77" s="4" t="str">
        <f t="shared" si="97"/>
        <v/>
      </c>
      <c r="P77" s="4" t="str">
        <f t="shared" si="97"/>
        <v/>
      </c>
      <c r="Q77" s="4" t="str">
        <f t="shared" si="97"/>
        <v/>
      </c>
      <c r="R77" s="4" t="str">
        <f t="shared" si="97"/>
        <v/>
      </c>
      <c r="S77" s="4" t="str">
        <f t="shared" si="97"/>
        <v/>
      </c>
      <c r="T77" s="4" t="str">
        <f t="shared" si="97"/>
        <v/>
      </c>
      <c r="U77" s="4" t="str">
        <f t="shared" si="97"/>
        <v/>
      </c>
      <c r="V77" s="4" t="str">
        <f t="shared" si="97"/>
        <v/>
      </c>
      <c r="W77" s="4" t="str">
        <f t="shared" si="97"/>
        <v/>
      </c>
      <c r="X77" s="4" t="str">
        <f t="shared" si="97"/>
        <v/>
      </c>
      <c r="Y77" s="4" t="str">
        <f t="shared" si="97"/>
        <v/>
      </c>
      <c r="Z77" s="4" t="str">
        <f t="shared" si="97"/>
        <v/>
      </c>
      <c r="AA77" s="4" t="str">
        <f t="shared" si="97"/>
        <v/>
      </c>
      <c r="AB77" s="4" t="str">
        <f t="shared" si="97"/>
        <v/>
      </c>
      <c r="AC77" s="4" t="str">
        <f t="shared" si="97"/>
        <v/>
      </c>
      <c r="AD77" s="4" t="str">
        <f t="shared" si="97"/>
        <v/>
      </c>
      <c r="AE77" s="4" t="str">
        <f t="shared" si="97"/>
        <v/>
      </c>
      <c r="AF77" s="4" t="str">
        <f t="shared" si="97"/>
        <v/>
      </c>
      <c r="AG77" s="4" t="str">
        <f t="shared" si="97"/>
        <v/>
      </c>
      <c r="AH77" s="4" t="str">
        <f t="shared" si="97"/>
        <v/>
      </c>
      <c r="AI77" s="4" t="str">
        <f t="shared" si="97"/>
        <v/>
      </c>
      <c r="AJ77" s="31" t="e">
        <f t="shared" ref="AJ77:AJ84" si="102">Z77/AE77-1</f>
        <v>#VALUE!</v>
      </c>
      <c r="AK77" s="31" t="e">
        <f t="shared" si="98"/>
        <v>#VALUE!</v>
      </c>
      <c r="AL77" s="31" t="e">
        <f t="shared" si="98"/>
        <v>#VALUE!</v>
      </c>
      <c r="AM77" s="31" t="e">
        <f t="shared" si="98"/>
        <v>#VALUE!</v>
      </c>
      <c r="AN77" s="31" t="e">
        <f t="shared" si="98"/>
        <v>#VALUE!</v>
      </c>
      <c r="AO77" s="4">
        <f t="shared" si="99"/>
        <v>14.136574358974359</v>
      </c>
      <c r="AP77" s="4">
        <f t="shared" si="99"/>
        <v>13.929567164179142</v>
      </c>
      <c r="AQ77" s="4">
        <f t="shared" si="99"/>
        <v>13.825523415977962</v>
      </c>
      <c r="AR77" s="4">
        <f t="shared" si="99"/>
        <v>14.331085106382979</v>
      </c>
      <c r="AS77" s="4">
        <f t="shared" si="99"/>
        <v>14.00349344978166</v>
      </c>
      <c r="AT77" s="4">
        <f t="shared" si="99"/>
        <v>13.448803418803418</v>
      </c>
      <c r="AU77" s="18"/>
      <c r="AV77" s="18"/>
      <c r="AW77" s="18"/>
      <c r="AX77" s="18"/>
      <c r="AY77" s="18"/>
      <c r="AZ77" s="18"/>
      <c r="BA77" s="4">
        <f t="shared" si="100"/>
        <v>13.899988225399504</v>
      </c>
      <c r="BB77" s="4">
        <f t="shared" si="100"/>
        <v>13.786370519939425</v>
      </c>
      <c r="BC77" s="4" t="str">
        <f t="shared" si="100"/>
        <v/>
      </c>
      <c r="BD77" s="4" t="str">
        <f t="shared" si="100"/>
        <v/>
      </c>
      <c r="BE77" s="4">
        <f t="shared" si="100"/>
        <v>13.828986119873822</v>
      </c>
      <c r="BF77" s="122" t="e">
        <f t="shared" si="101"/>
        <v>#VALUE!</v>
      </c>
      <c r="BG77" s="111" t="e">
        <f t="shared" si="101"/>
        <v>#VALUE!</v>
      </c>
      <c r="BH77" s="111" t="e">
        <f t="shared" si="101"/>
        <v>#VALUE!</v>
      </c>
      <c r="BI77" s="111" t="e">
        <f t="shared" si="101"/>
        <v>#VALUE!</v>
      </c>
      <c r="BJ77" s="111" t="e">
        <f t="shared" si="101"/>
        <v>#VALUE!</v>
      </c>
      <c r="BK77" s="111" t="e">
        <f t="shared" si="101"/>
        <v>#VALUE!</v>
      </c>
      <c r="BL77" s="111" t="e">
        <f t="shared" si="101"/>
        <v>#VALUE!</v>
      </c>
      <c r="BM77" s="111" t="e">
        <f t="shared" si="101"/>
        <v>#VALUE!</v>
      </c>
      <c r="BN77" s="111" t="e">
        <f t="shared" si="101"/>
        <v>#VALUE!</v>
      </c>
      <c r="BO77" s="111" t="e">
        <f t="shared" si="101"/>
        <v>#VALUE!</v>
      </c>
      <c r="BP77" s="111" t="e">
        <f t="shared" si="101"/>
        <v>#VALUE!</v>
      </c>
      <c r="BQ77" s="111" t="e">
        <f t="shared" si="101"/>
        <v>#VALUE!</v>
      </c>
      <c r="BR77" s="111">
        <f>IFERROR(BA77/(SUM(N5:INDEX(N5:P5,IF($A$2&lt;3,$A$2,3)))/SUM(N53:INDEX(N53:P53,IF($A$2&lt;3,$A$2,3)))),0)</f>
        <v>0</v>
      </c>
      <c r="BS77" s="111">
        <f>IFERROR(BB77/(SUM(Q5:INDEX(Q5:S5,IF($A$2&lt;7,$A$2-3,3)))/SUM(Q53:INDEX(Q53:S53,IF($A$2&lt;7,$A$2-3,3)))),0)</f>
        <v>0</v>
      </c>
      <c r="BT77" s="111"/>
      <c r="BU77" s="111"/>
      <c r="BV77" s="111">
        <f t="shared" ref="BV77:BV84" si="103">IFERROR(BE77/Z77,0)</f>
        <v>0</v>
      </c>
    </row>
    <row r="78" spans="1:74" x14ac:dyDescent="0.25">
      <c r="A78" t="s">
        <v>6</v>
      </c>
      <c r="B78" s="4" t="str">
        <f t="shared" si="97"/>
        <v/>
      </c>
      <c r="C78" s="4" t="str">
        <f t="shared" si="97"/>
        <v/>
      </c>
      <c r="D78" s="4" t="str">
        <f t="shared" si="97"/>
        <v/>
      </c>
      <c r="E78" s="4" t="str">
        <f t="shared" si="97"/>
        <v/>
      </c>
      <c r="F78" s="4" t="str">
        <f t="shared" si="97"/>
        <v/>
      </c>
      <c r="G78" s="4" t="str">
        <f t="shared" si="97"/>
        <v/>
      </c>
      <c r="H78" s="4" t="str">
        <f t="shared" si="97"/>
        <v/>
      </c>
      <c r="I78" s="4" t="str">
        <f t="shared" si="97"/>
        <v/>
      </c>
      <c r="J78" s="4" t="str">
        <f t="shared" si="97"/>
        <v/>
      </c>
      <c r="K78" s="4" t="str">
        <f t="shared" si="97"/>
        <v/>
      </c>
      <c r="L78" s="4" t="str">
        <f t="shared" si="97"/>
        <v/>
      </c>
      <c r="M78" s="4" t="str">
        <f t="shared" si="97"/>
        <v/>
      </c>
      <c r="N78" s="4" t="str">
        <f t="shared" si="97"/>
        <v/>
      </c>
      <c r="O78" s="4" t="str">
        <f t="shared" si="97"/>
        <v/>
      </c>
      <c r="P78" s="4" t="str">
        <f t="shared" si="97"/>
        <v/>
      </c>
      <c r="Q78" s="4" t="str">
        <f t="shared" si="97"/>
        <v/>
      </c>
      <c r="R78" s="4" t="str">
        <f t="shared" si="97"/>
        <v/>
      </c>
      <c r="S78" s="4" t="str">
        <f t="shared" si="97"/>
        <v/>
      </c>
      <c r="T78" s="4" t="str">
        <f t="shared" si="97"/>
        <v/>
      </c>
      <c r="U78" s="4" t="str">
        <f t="shared" si="97"/>
        <v/>
      </c>
      <c r="V78" s="4" t="str">
        <f t="shared" si="97"/>
        <v/>
      </c>
      <c r="W78" s="4" t="str">
        <f t="shared" si="97"/>
        <v/>
      </c>
      <c r="X78" s="4" t="str">
        <f t="shared" si="97"/>
        <v/>
      </c>
      <c r="Y78" s="4" t="str">
        <f t="shared" si="97"/>
        <v/>
      </c>
      <c r="Z78" s="4" t="str">
        <f t="shared" si="97"/>
        <v/>
      </c>
      <c r="AA78" s="4" t="str">
        <f t="shared" si="97"/>
        <v/>
      </c>
      <c r="AB78" s="4" t="str">
        <f t="shared" si="97"/>
        <v/>
      </c>
      <c r="AC78" s="4" t="str">
        <f t="shared" si="97"/>
        <v/>
      </c>
      <c r="AD78" s="4" t="str">
        <f t="shared" si="97"/>
        <v/>
      </c>
      <c r="AE78" s="4" t="str">
        <f t="shared" si="97"/>
        <v/>
      </c>
      <c r="AF78" s="4" t="str">
        <f t="shared" si="97"/>
        <v/>
      </c>
      <c r="AG78" s="4" t="str">
        <f t="shared" si="97"/>
        <v/>
      </c>
      <c r="AH78" s="4" t="str">
        <f t="shared" si="97"/>
        <v/>
      </c>
      <c r="AI78" s="4" t="str">
        <f t="shared" si="97"/>
        <v/>
      </c>
      <c r="AJ78" s="31" t="e">
        <f t="shared" si="102"/>
        <v>#VALUE!</v>
      </c>
      <c r="AK78" s="31" t="e">
        <f t="shared" si="98"/>
        <v>#VALUE!</v>
      </c>
      <c r="AL78" s="31" t="e">
        <f t="shared" si="98"/>
        <v>#VALUE!</v>
      </c>
      <c r="AM78" s="31" t="e">
        <f t="shared" si="98"/>
        <v>#VALUE!</v>
      </c>
      <c r="AN78" s="31" t="e">
        <f t="shared" si="98"/>
        <v>#VALUE!</v>
      </c>
      <c r="AO78" s="4">
        <f t="shared" si="99"/>
        <v>12.063328042328042</v>
      </c>
      <c r="AP78" s="4">
        <f t="shared" si="99"/>
        <v>13.648775862068966</v>
      </c>
      <c r="AQ78" s="4">
        <f t="shared" si="99"/>
        <v>13.370249110320284</v>
      </c>
      <c r="AR78" s="4">
        <f t="shared" si="99"/>
        <v>13.084897260273973</v>
      </c>
      <c r="AS78" s="4">
        <f t="shared" si="99"/>
        <v>13.043015075376884</v>
      </c>
      <c r="AT78" s="4">
        <f t="shared" si="99"/>
        <v>13.72349514563107</v>
      </c>
      <c r="AU78" s="18"/>
      <c r="AV78" s="18"/>
      <c r="AW78" s="18"/>
      <c r="AX78" s="18"/>
      <c r="AY78" s="18"/>
      <c r="AZ78" s="18"/>
      <c r="BA78" s="4">
        <f t="shared" si="100"/>
        <v>13.003868600682594</v>
      </c>
      <c r="BB78" s="4">
        <f t="shared" si="100"/>
        <v>13.224833462432224</v>
      </c>
      <c r="BC78" s="4" t="str">
        <f t="shared" si="100"/>
        <v/>
      </c>
      <c r="BD78" s="4" t="str">
        <f t="shared" si="100"/>
        <v/>
      </c>
      <c r="BE78" s="4">
        <f t="shared" si="100"/>
        <v>13.119688997157938</v>
      </c>
      <c r="BF78" s="122" t="e">
        <f t="shared" si="101"/>
        <v>#VALUE!</v>
      </c>
      <c r="BG78" s="111" t="e">
        <f t="shared" si="101"/>
        <v>#VALUE!</v>
      </c>
      <c r="BH78" s="111" t="e">
        <f t="shared" si="101"/>
        <v>#VALUE!</v>
      </c>
      <c r="BI78" s="111" t="e">
        <f t="shared" si="101"/>
        <v>#VALUE!</v>
      </c>
      <c r="BJ78" s="111" t="e">
        <f t="shared" si="101"/>
        <v>#VALUE!</v>
      </c>
      <c r="BK78" s="111" t="e">
        <f t="shared" si="101"/>
        <v>#VALUE!</v>
      </c>
      <c r="BL78" s="111" t="e">
        <f t="shared" si="101"/>
        <v>#VALUE!</v>
      </c>
      <c r="BM78" s="111" t="e">
        <f t="shared" si="101"/>
        <v>#VALUE!</v>
      </c>
      <c r="BN78" s="111" t="e">
        <f t="shared" si="101"/>
        <v>#VALUE!</v>
      </c>
      <c r="BO78" s="111" t="e">
        <f t="shared" si="101"/>
        <v>#VALUE!</v>
      </c>
      <c r="BP78" s="111" t="e">
        <f t="shared" si="101"/>
        <v>#VALUE!</v>
      </c>
      <c r="BQ78" s="111" t="e">
        <f t="shared" si="101"/>
        <v>#VALUE!</v>
      </c>
      <c r="BR78" s="111">
        <f>IFERROR(BA78/(SUM(N6:INDEX(N6:P6,IF($A$2&lt;3,$A$2,3)))/SUM(N54:INDEX(N54:P54,IF($A$2&lt;3,$A$2,3)))),0)</f>
        <v>0</v>
      </c>
      <c r="BS78" s="111">
        <f>IFERROR(BB78/(SUM(Q6:INDEX(Q6:S6,IF($A$2&lt;7,$A$2-3,3)))/SUM(Q54:INDEX(Q54:S54,IF($A$2&lt;7,$A$2-3,3)))),0)</f>
        <v>0</v>
      </c>
      <c r="BT78" s="111"/>
      <c r="BU78" s="111"/>
      <c r="BV78" s="111">
        <f t="shared" si="103"/>
        <v>0</v>
      </c>
    </row>
    <row r="79" spans="1:74" x14ac:dyDescent="0.25">
      <c r="A79" t="s">
        <v>7</v>
      </c>
      <c r="B79" s="4" t="str">
        <f t="shared" si="97"/>
        <v/>
      </c>
      <c r="C79" s="4" t="str">
        <f t="shared" si="97"/>
        <v/>
      </c>
      <c r="D79" s="4" t="str">
        <f t="shared" si="97"/>
        <v/>
      </c>
      <c r="E79" s="4" t="str">
        <f t="shared" si="97"/>
        <v/>
      </c>
      <c r="F79" s="4" t="str">
        <f t="shared" si="97"/>
        <v/>
      </c>
      <c r="G79" s="4" t="str">
        <f t="shared" si="97"/>
        <v/>
      </c>
      <c r="H79" s="4" t="str">
        <f t="shared" si="97"/>
        <v/>
      </c>
      <c r="I79" s="4" t="str">
        <f t="shared" si="97"/>
        <v/>
      </c>
      <c r="J79" s="4" t="str">
        <f t="shared" si="97"/>
        <v/>
      </c>
      <c r="K79" s="4" t="str">
        <f t="shared" si="97"/>
        <v/>
      </c>
      <c r="L79" s="4" t="str">
        <f t="shared" si="97"/>
        <v/>
      </c>
      <c r="M79" s="4" t="str">
        <f t="shared" si="97"/>
        <v/>
      </c>
      <c r="N79" s="4" t="str">
        <f t="shared" si="97"/>
        <v/>
      </c>
      <c r="O79" s="4" t="str">
        <f t="shared" si="97"/>
        <v/>
      </c>
      <c r="P79" s="4" t="str">
        <f t="shared" si="97"/>
        <v/>
      </c>
      <c r="Q79" s="4" t="str">
        <f t="shared" si="97"/>
        <v/>
      </c>
      <c r="R79" s="4" t="str">
        <f t="shared" si="97"/>
        <v/>
      </c>
      <c r="S79" s="4" t="str">
        <f t="shared" si="97"/>
        <v/>
      </c>
      <c r="T79" s="4" t="str">
        <f t="shared" si="97"/>
        <v/>
      </c>
      <c r="U79" s="4" t="str">
        <f t="shared" si="97"/>
        <v/>
      </c>
      <c r="V79" s="4" t="str">
        <f t="shared" si="97"/>
        <v/>
      </c>
      <c r="W79" s="4" t="str">
        <f t="shared" si="97"/>
        <v/>
      </c>
      <c r="X79" s="4" t="str">
        <f t="shared" si="97"/>
        <v/>
      </c>
      <c r="Y79" s="4" t="str">
        <f t="shared" si="97"/>
        <v/>
      </c>
      <c r="Z79" s="4" t="str">
        <f t="shared" si="97"/>
        <v/>
      </c>
      <c r="AA79" s="4" t="str">
        <f t="shared" si="97"/>
        <v/>
      </c>
      <c r="AB79" s="4" t="str">
        <f t="shared" si="97"/>
        <v/>
      </c>
      <c r="AC79" s="4" t="str">
        <f t="shared" si="97"/>
        <v/>
      </c>
      <c r="AD79" s="4" t="str">
        <f t="shared" si="97"/>
        <v/>
      </c>
      <c r="AE79" s="4" t="str">
        <f t="shared" si="97"/>
        <v/>
      </c>
      <c r="AF79" s="4" t="str">
        <f t="shared" si="97"/>
        <v/>
      </c>
      <c r="AG79" s="4" t="str">
        <f t="shared" si="97"/>
        <v/>
      </c>
      <c r="AH79" s="4" t="str">
        <f t="shared" si="97"/>
        <v/>
      </c>
      <c r="AI79" s="4" t="str">
        <f t="shared" si="97"/>
        <v/>
      </c>
      <c r="AJ79" s="31" t="e">
        <f t="shared" si="102"/>
        <v>#VALUE!</v>
      </c>
      <c r="AK79" s="31" t="e">
        <f t="shared" si="98"/>
        <v>#VALUE!</v>
      </c>
      <c r="AL79" s="31" t="e">
        <f t="shared" si="98"/>
        <v>#VALUE!</v>
      </c>
      <c r="AM79" s="31" t="e">
        <f t="shared" si="98"/>
        <v>#VALUE!</v>
      </c>
      <c r="AN79" s="31" t="e">
        <f t="shared" si="98"/>
        <v>#VALUE!</v>
      </c>
      <c r="AO79" s="4">
        <f t="shared" si="99"/>
        <v>13.190883089770354</v>
      </c>
      <c r="AP79" s="4">
        <f t="shared" si="99"/>
        <v>13.008937649880119</v>
      </c>
      <c r="AQ79" s="4">
        <f t="shared" si="99"/>
        <v>13.217147239263804</v>
      </c>
      <c r="AR79" s="4">
        <f t="shared" si="99"/>
        <v>13.533951219512195</v>
      </c>
      <c r="AS79" s="4">
        <f t="shared" si="99"/>
        <v>13.642300884955752</v>
      </c>
      <c r="AT79" s="4">
        <f t="shared" si="99"/>
        <v>13.526584766584765</v>
      </c>
      <c r="AU79" s="18"/>
      <c r="AV79" s="18"/>
      <c r="AW79" s="18"/>
      <c r="AX79" s="18"/>
      <c r="AY79" s="18"/>
      <c r="AZ79" s="18"/>
      <c r="BA79" s="4">
        <f t="shared" si="100"/>
        <v>13.122375063613241</v>
      </c>
      <c r="BB79" s="4">
        <f t="shared" si="100"/>
        <v>13.57018124507486</v>
      </c>
      <c r="BC79" s="4" t="str">
        <f t="shared" si="100"/>
        <v/>
      </c>
      <c r="BD79" s="4" t="str">
        <f t="shared" si="100"/>
        <v/>
      </c>
      <c r="BE79" s="4">
        <f t="shared" si="100"/>
        <v>13.298091218305508</v>
      </c>
      <c r="BF79" s="122" t="e">
        <f t="shared" si="101"/>
        <v>#VALUE!</v>
      </c>
      <c r="BG79" s="111" t="e">
        <f t="shared" si="101"/>
        <v>#VALUE!</v>
      </c>
      <c r="BH79" s="111" t="e">
        <f t="shared" si="101"/>
        <v>#VALUE!</v>
      </c>
      <c r="BI79" s="111" t="e">
        <f t="shared" si="101"/>
        <v>#VALUE!</v>
      </c>
      <c r="BJ79" s="111" t="e">
        <f t="shared" si="101"/>
        <v>#VALUE!</v>
      </c>
      <c r="BK79" s="111" t="e">
        <f t="shared" si="101"/>
        <v>#VALUE!</v>
      </c>
      <c r="BL79" s="111" t="e">
        <f t="shared" si="101"/>
        <v>#VALUE!</v>
      </c>
      <c r="BM79" s="111" t="e">
        <f t="shared" si="101"/>
        <v>#VALUE!</v>
      </c>
      <c r="BN79" s="111" t="e">
        <f t="shared" si="101"/>
        <v>#VALUE!</v>
      </c>
      <c r="BO79" s="111" t="e">
        <f t="shared" si="101"/>
        <v>#VALUE!</v>
      </c>
      <c r="BP79" s="111" t="e">
        <f t="shared" si="101"/>
        <v>#VALUE!</v>
      </c>
      <c r="BQ79" s="111" t="e">
        <f t="shared" si="101"/>
        <v>#VALUE!</v>
      </c>
      <c r="BR79" s="111">
        <f>IFERROR(BA79/(SUM(N7:INDEX(N7:P7,IF($A$2&lt;3,$A$2,3)))/SUM(N55:INDEX(N55:P55,IF($A$2&lt;3,$A$2,3)))),0)</f>
        <v>0</v>
      </c>
      <c r="BS79" s="111">
        <f>IFERROR(BB79/(SUM(Q7:INDEX(Q7:S7,IF($A$2&lt;7,$A$2-3,3)))/SUM(Q55:INDEX(Q55:S55,IF($A$2&lt;7,$A$2-3,3)))),0)</f>
        <v>0</v>
      </c>
      <c r="BT79" s="111"/>
      <c r="BU79" s="111"/>
      <c r="BV79" s="111">
        <f t="shared" si="103"/>
        <v>0</v>
      </c>
    </row>
    <row r="80" spans="1:74" x14ac:dyDescent="0.25">
      <c r="A80" t="s">
        <v>8</v>
      </c>
      <c r="B80" s="4" t="str">
        <f t="shared" si="97"/>
        <v/>
      </c>
      <c r="C80" s="4" t="str">
        <f t="shared" si="97"/>
        <v/>
      </c>
      <c r="D80" s="4" t="str">
        <f t="shared" si="97"/>
        <v/>
      </c>
      <c r="E80" s="4" t="str">
        <f t="shared" si="97"/>
        <v/>
      </c>
      <c r="F80" s="4" t="str">
        <f t="shared" si="97"/>
        <v/>
      </c>
      <c r="G80" s="4" t="str">
        <f t="shared" si="97"/>
        <v/>
      </c>
      <c r="H80" s="4" t="str">
        <f t="shared" si="97"/>
        <v/>
      </c>
      <c r="I80" s="4" t="str">
        <f t="shared" si="97"/>
        <v/>
      </c>
      <c r="J80" s="4" t="str">
        <f t="shared" si="97"/>
        <v/>
      </c>
      <c r="K80" s="4" t="str">
        <f t="shared" si="97"/>
        <v/>
      </c>
      <c r="L80" s="4" t="str">
        <f t="shared" si="97"/>
        <v/>
      </c>
      <c r="M80" s="4" t="str">
        <f t="shared" si="97"/>
        <v/>
      </c>
      <c r="N80" s="4" t="str">
        <f t="shared" si="97"/>
        <v/>
      </c>
      <c r="O80" s="4" t="str">
        <f t="shared" si="97"/>
        <v/>
      </c>
      <c r="P80" s="4" t="str">
        <f t="shared" si="97"/>
        <v/>
      </c>
      <c r="Q80" s="4" t="str">
        <f t="shared" si="97"/>
        <v/>
      </c>
      <c r="R80" s="4" t="str">
        <f t="shared" si="97"/>
        <v/>
      </c>
      <c r="S80" s="4" t="str">
        <f t="shared" si="97"/>
        <v/>
      </c>
      <c r="T80" s="4" t="str">
        <f t="shared" si="97"/>
        <v/>
      </c>
      <c r="U80" s="4" t="str">
        <f t="shared" si="97"/>
        <v/>
      </c>
      <c r="V80" s="4" t="str">
        <f t="shared" si="97"/>
        <v/>
      </c>
      <c r="W80" s="4" t="str">
        <f t="shared" si="97"/>
        <v/>
      </c>
      <c r="X80" s="4" t="str">
        <f t="shared" si="97"/>
        <v/>
      </c>
      <c r="Y80" s="4" t="str">
        <f t="shared" si="97"/>
        <v/>
      </c>
      <c r="Z80" s="4" t="str">
        <f t="shared" si="97"/>
        <v/>
      </c>
      <c r="AA80" s="4" t="str">
        <f t="shared" si="97"/>
        <v/>
      </c>
      <c r="AB80" s="4" t="str">
        <f t="shared" si="97"/>
        <v/>
      </c>
      <c r="AC80" s="4" t="str">
        <f t="shared" si="97"/>
        <v/>
      </c>
      <c r="AD80" s="4" t="str">
        <f t="shared" si="97"/>
        <v/>
      </c>
      <c r="AE80" s="4" t="str">
        <f t="shared" si="97"/>
        <v/>
      </c>
      <c r="AF80" s="4" t="str">
        <f t="shared" si="97"/>
        <v/>
      </c>
      <c r="AG80" s="4" t="str">
        <f t="shared" si="97"/>
        <v/>
      </c>
      <c r="AH80" s="4" t="str">
        <f t="shared" si="97"/>
        <v/>
      </c>
      <c r="AI80" s="4" t="str">
        <f t="shared" si="97"/>
        <v/>
      </c>
      <c r="AJ80" s="31" t="e">
        <f t="shared" si="102"/>
        <v>#VALUE!</v>
      </c>
      <c r="AK80" s="31" t="e">
        <f t="shared" si="98"/>
        <v>#VALUE!</v>
      </c>
      <c r="AL80" s="31" t="e">
        <f t="shared" si="98"/>
        <v>#VALUE!</v>
      </c>
      <c r="AM80" s="31" t="e">
        <f t="shared" si="98"/>
        <v>#VALUE!</v>
      </c>
      <c r="AN80" s="31" t="e">
        <f t="shared" si="98"/>
        <v>#VALUE!</v>
      </c>
      <c r="AO80" s="4">
        <f t="shared" si="99"/>
        <v>13.818108433734938</v>
      </c>
      <c r="AP80" s="4">
        <f t="shared" si="99"/>
        <v>12.775264705882353</v>
      </c>
      <c r="AQ80" s="4">
        <f t="shared" si="99"/>
        <v>13.803687943262412</v>
      </c>
      <c r="AR80" s="4">
        <f t="shared" si="99"/>
        <v>14.128</v>
      </c>
      <c r="AS80" s="4">
        <f t="shared" si="99"/>
        <v>16.579000000000001</v>
      </c>
      <c r="AT80" s="4">
        <f t="shared" si="99"/>
        <v>14.878686868686868</v>
      </c>
      <c r="AU80" s="18"/>
      <c r="AV80" s="18"/>
      <c r="AW80" s="18"/>
      <c r="AX80" s="18"/>
      <c r="AY80" s="18"/>
      <c r="AZ80" s="18"/>
      <c r="BA80" s="4">
        <f t="shared" si="100"/>
        <v>13.463870629370629</v>
      </c>
      <c r="BB80" s="4">
        <f t="shared" si="100"/>
        <v>15.056540697674418</v>
      </c>
      <c r="BC80" s="4" t="str">
        <f t="shared" si="100"/>
        <v/>
      </c>
      <c r="BD80" s="4" t="str">
        <f t="shared" si="100"/>
        <v/>
      </c>
      <c r="BE80" s="4">
        <f t="shared" si="100"/>
        <v>13.981225212464588</v>
      </c>
      <c r="BF80" s="122" t="e">
        <f t="shared" si="101"/>
        <v>#VALUE!</v>
      </c>
      <c r="BG80" s="111" t="e">
        <f t="shared" si="101"/>
        <v>#VALUE!</v>
      </c>
      <c r="BH80" s="111" t="e">
        <f t="shared" si="101"/>
        <v>#VALUE!</v>
      </c>
      <c r="BI80" s="111" t="e">
        <f t="shared" si="101"/>
        <v>#VALUE!</v>
      </c>
      <c r="BJ80" s="111" t="e">
        <f t="shared" si="101"/>
        <v>#VALUE!</v>
      </c>
      <c r="BK80" s="111" t="e">
        <f t="shared" si="101"/>
        <v>#VALUE!</v>
      </c>
      <c r="BL80" s="111" t="e">
        <f t="shared" si="101"/>
        <v>#VALUE!</v>
      </c>
      <c r="BM80" s="111" t="e">
        <f t="shared" si="101"/>
        <v>#VALUE!</v>
      </c>
      <c r="BN80" s="111" t="e">
        <f t="shared" si="101"/>
        <v>#VALUE!</v>
      </c>
      <c r="BO80" s="111" t="e">
        <f t="shared" si="101"/>
        <v>#VALUE!</v>
      </c>
      <c r="BP80" s="111" t="e">
        <f t="shared" si="101"/>
        <v>#VALUE!</v>
      </c>
      <c r="BQ80" s="111" t="e">
        <f t="shared" si="101"/>
        <v>#VALUE!</v>
      </c>
      <c r="BR80" s="111">
        <f>IFERROR(BA80/(SUM(N8:INDEX(N8:P8,IF($A$2&lt;3,$A$2,3)))/SUM(N56:INDEX(N56:P56,IF($A$2&lt;3,$A$2,3)))),0)</f>
        <v>0</v>
      </c>
      <c r="BS80" s="111">
        <f>IFERROR(BB80/(SUM(Q8:INDEX(Q8:S8,IF($A$2&lt;7,$A$2-3,3)))/SUM(Q56:INDEX(Q56:S56,IF($A$2&lt;7,$A$2-3,3)))),0)</f>
        <v>0</v>
      </c>
      <c r="BT80" s="111"/>
      <c r="BU80" s="111"/>
      <c r="BV80" s="111">
        <f t="shared" si="103"/>
        <v>0</v>
      </c>
    </row>
    <row r="81" spans="1:74" x14ac:dyDescent="0.25">
      <c r="A81" t="s">
        <v>1</v>
      </c>
      <c r="B81" s="4" t="str">
        <f t="shared" si="97"/>
        <v/>
      </c>
      <c r="C81" s="4" t="str">
        <f t="shared" si="97"/>
        <v/>
      </c>
      <c r="D81" s="4" t="str">
        <f t="shared" si="97"/>
        <v/>
      </c>
      <c r="E81" s="4" t="str">
        <f t="shared" si="97"/>
        <v/>
      </c>
      <c r="F81" s="4" t="str">
        <f t="shared" si="97"/>
        <v/>
      </c>
      <c r="G81" s="4" t="str">
        <f t="shared" si="97"/>
        <v/>
      </c>
      <c r="H81" s="4" t="str">
        <f t="shared" si="97"/>
        <v/>
      </c>
      <c r="I81" s="4" t="str">
        <f t="shared" si="97"/>
        <v/>
      </c>
      <c r="J81" s="4" t="str">
        <f t="shared" si="97"/>
        <v/>
      </c>
      <c r="K81" s="4" t="str">
        <f t="shared" si="97"/>
        <v/>
      </c>
      <c r="L81" s="4" t="str">
        <f t="shared" si="97"/>
        <v/>
      </c>
      <c r="M81" s="4" t="str">
        <f t="shared" si="97"/>
        <v/>
      </c>
      <c r="N81" s="4" t="str">
        <f t="shared" si="97"/>
        <v/>
      </c>
      <c r="O81" s="4" t="str">
        <f t="shared" si="97"/>
        <v/>
      </c>
      <c r="P81" s="4" t="str">
        <f t="shared" si="97"/>
        <v/>
      </c>
      <c r="Q81" s="4" t="str">
        <f t="shared" si="97"/>
        <v/>
      </c>
      <c r="R81" s="4" t="str">
        <f t="shared" si="97"/>
        <v/>
      </c>
      <c r="S81" s="4" t="str">
        <f t="shared" si="97"/>
        <v/>
      </c>
      <c r="T81" s="4" t="str">
        <f t="shared" si="97"/>
        <v/>
      </c>
      <c r="U81" s="4" t="str">
        <f t="shared" si="97"/>
        <v/>
      </c>
      <c r="V81" s="4" t="str">
        <f t="shared" si="97"/>
        <v/>
      </c>
      <c r="W81" s="4" t="str">
        <f t="shared" si="97"/>
        <v/>
      </c>
      <c r="X81" s="4" t="str">
        <f t="shared" si="97"/>
        <v/>
      </c>
      <c r="Y81" s="4" t="str">
        <f t="shared" si="97"/>
        <v/>
      </c>
      <c r="Z81" s="4" t="str">
        <f t="shared" si="97"/>
        <v/>
      </c>
      <c r="AA81" s="4" t="str">
        <f t="shared" si="97"/>
        <v/>
      </c>
      <c r="AB81" s="4" t="str">
        <f t="shared" si="97"/>
        <v/>
      </c>
      <c r="AC81" s="4" t="str">
        <f t="shared" si="97"/>
        <v/>
      </c>
      <c r="AD81" s="4" t="str">
        <f t="shared" si="97"/>
        <v/>
      </c>
      <c r="AE81" s="4" t="str">
        <f t="shared" si="97"/>
        <v/>
      </c>
      <c r="AF81" s="4" t="str">
        <f t="shared" si="97"/>
        <v/>
      </c>
      <c r="AG81" s="4" t="str">
        <f t="shared" si="97"/>
        <v/>
      </c>
      <c r="AH81" s="4" t="str">
        <f t="shared" si="97"/>
        <v/>
      </c>
      <c r="AI81" s="4" t="str">
        <f t="shared" si="97"/>
        <v/>
      </c>
      <c r="AJ81" s="31" t="e">
        <f t="shared" si="102"/>
        <v>#VALUE!</v>
      </c>
      <c r="AK81" s="31" t="e">
        <f t="shared" si="98"/>
        <v>#VALUE!</v>
      </c>
      <c r="AL81" s="31" t="e">
        <f t="shared" si="98"/>
        <v>#VALUE!</v>
      </c>
      <c r="AM81" s="31" t="e">
        <f t="shared" si="98"/>
        <v>#VALUE!</v>
      </c>
      <c r="AN81" s="31" t="e">
        <f t="shared" si="98"/>
        <v>#VALUE!</v>
      </c>
      <c r="AO81" s="4">
        <f t="shared" si="99"/>
        <v>12.350317073170732</v>
      </c>
      <c r="AP81" s="4">
        <f t="shared" si="99"/>
        <v>13.227147727272728</v>
      </c>
      <c r="AQ81" s="4">
        <f t="shared" si="99"/>
        <v>14.286464646464646</v>
      </c>
      <c r="AR81" s="4">
        <f t="shared" si="99"/>
        <v>14.338712121212122</v>
      </c>
      <c r="AS81" s="4">
        <f t="shared" si="99"/>
        <v>14.642268041237113</v>
      </c>
      <c r="AT81" s="4">
        <f t="shared" si="99"/>
        <v>13.331633986928104</v>
      </c>
      <c r="AU81" s="18"/>
      <c r="AV81" s="18"/>
      <c r="AW81" s="18"/>
      <c r="AX81" s="18"/>
      <c r="AY81" s="18"/>
      <c r="AZ81" s="18"/>
      <c r="BA81" s="4">
        <f t="shared" si="100"/>
        <v>13.664475675675675</v>
      </c>
      <c r="BB81" s="4">
        <f t="shared" si="100"/>
        <v>14.182913256955811</v>
      </c>
      <c r="BC81" s="4" t="str">
        <f t="shared" si="100"/>
        <v/>
      </c>
      <c r="BD81" s="4" t="str">
        <f t="shared" si="100"/>
        <v/>
      </c>
      <c r="BE81" s="4">
        <f t="shared" si="100"/>
        <v>13.936144082332762</v>
      </c>
      <c r="BF81" s="122" t="e">
        <f t="shared" si="101"/>
        <v>#VALUE!</v>
      </c>
      <c r="BG81" s="111" t="e">
        <f t="shared" si="101"/>
        <v>#VALUE!</v>
      </c>
      <c r="BH81" s="111" t="e">
        <f t="shared" si="101"/>
        <v>#VALUE!</v>
      </c>
      <c r="BI81" s="111" t="e">
        <f t="shared" si="101"/>
        <v>#VALUE!</v>
      </c>
      <c r="BJ81" s="111" t="e">
        <f t="shared" si="101"/>
        <v>#VALUE!</v>
      </c>
      <c r="BK81" s="111" t="e">
        <f t="shared" si="101"/>
        <v>#VALUE!</v>
      </c>
      <c r="BL81" s="111" t="e">
        <f t="shared" si="101"/>
        <v>#VALUE!</v>
      </c>
      <c r="BM81" s="111" t="e">
        <f t="shared" si="101"/>
        <v>#VALUE!</v>
      </c>
      <c r="BN81" s="111" t="e">
        <f t="shared" si="101"/>
        <v>#VALUE!</v>
      </c>
      <c r="BO81" s="111" t="e">
        <f t="shared" si="101"/>
        <v>#VALUE!</v>
      </c>
      <c r="BP81" s="111" t="e">
        <f t="shared" si="101"/>
        <v>#VALUE!</v>
      </c>
      <c r="BQ81" s="111" t="e">
        <f t="shared" si="101"/>
        <v>#VALUE!</v>
      </c>
      <c r="BR81" s="111">
        <f>IFERROR(BA81/(SUM(N9:INDEX(N9:P9,IF($A$2&lt;3,$A$2,3)))/SUM(N57:INDEX(N57:P57,IF($A$2&lt;3,$A$2,3)))),0)</f>
        <v>0</v>
      </c>
      <c r="BS81" s="111">
        <f>IFERROR(BB81/(SUM(Q9:INDEX(Q9:S9,IF($A$2&lt;7,$A$2-3,3)))/SUM(Q57:INDEX(Q57:S57,IF($A$2&lt;7,$A$2-3,3)))),0)</f>
        <v>0</v>
      </c>
      <c r="BT81" s="111"/>
      <c r="BU81" s="111"/>
      <c r="BV81" s="111">
        <f t="shared" si="103"/>
        <v>0</v>
      </c>
    </row>
    <row r="82" spans="1:74" x14ac:dyDescent="0.25">
      <c r="A82" t="s">
        <v>2</v>
      </c>
      <c r="B82" s="4" t="str">
        <f t="shared" si="97"/>
        <v/>
      </c>
      <c r="C82" s="4" t="str">
        <f t="shared" si="97"/>
        <v/>
      </c>
      <c r="D82" s="4" t="str">
        <f t="shared" si="97"/>
        <v/>
      </c>
      <c r="E82" s="4" t="str">
        <f t="shared" si="97"/>
        <v/>
      </c>
      <c r="F82" s="4" t="str">
        <f t="shared" si="97"/>
        <v/>
      </c>
      <c r="G82" s="4" t="str">
        <f t="shared" si="97"/>
        <v/>
      </c>
      <c r="H82" s="4" t="str">
        <f t="shared" si="97"/>
        <v/>
      </c>
      <c r="I82" s="4" t="str">
        <f t="shared" si="97"/>
        <v/>
      </c>
      <c r="J82" s="4" t="str">
        <f t="shared" si="97"/>
        <v/>
      </c>
      <c r="K82" s="4" t="str">
        <f t="shared" si="97"/>
        <v/>
      </c>
      <c r="L82" s="4" t="str">
        <f t="shared" si="97"/>
        <v/>
      </c>
      <c r="M82" s="4" t="str">
        <f t="shared" si="97"/>
        <v/>
      </c>
      <c r="N82" s="4" t="str">
        <f t="shared" si="97"/>
        <v/>
      </c>
      <c r="O82" s="4" t="str">
        <f t="shared" si="97"/>
        <v/>
      </c>
      <c r="P82" s="4" t="str">
        <f t="shared" si="97"/>
        <v/>
      </c>
      <c r="Q82" s="4" t="str">
        <f t="shared" si="97"/>
        <v/>
      </c>
      <c r="R82" s="4" t="str">
        <f t="shared" si="97"/>
        <v/>
      </c>
      <c r="S82" s="4" t="str">
        <f t="shared" si="97"/>
        <v/>
      </c>
      <c r="T82" s="4" t="str">
        <f t="shared" si="97"/>
        <v/>
      </c>
      <c r="U82" s="4" t="str">
        <f t="shared" si="97"/>
        <v/>
      </c>
      <c r="V82" s="4" t="str">
        <f t="shared" si="97"/>
        <v/>
      </c>
      <c r="W82" s="4" t="str">
        <f t="shared" si="97"/>
        <v/>
      </c>
      <c r="X82" s="4" t="str">
        <f t="shared" si="97"/>
        <v/>
      </c>
      <c r="Y82" s="4" t="str">
        <f t="shared" si="97"/>
        <v/>
      </c>
      <c r="Z82" s="4" t="str">
        <f t="shared" si="97"/>
        <v/>
      </c>
      <c r="AA82" s="4" t="str">
        <f t="shared" si="97"/>
        <v/>
      </c>
      <c r="AB82" s="4" t="str">
        <f t="shared" si="97"/>
        <v/>
      </c>
      <c r="AC82" s="4" t="str">
        <f t="shared" si="97"/>
        <v/>
      </c>
      <c r="AD82" s="4" t="str">
        <f t="shared" si="97"/>
        <v/>
      </c>
      <c r="AE82" s="4" t="str">
        <f t="shared" si="97"/>
        <v/>
      </c>
      <c r="AF82" s="4" t="str">
        <f t="shared" si="97"/>
        <v/>
      </c>
      <c r="AG82" s="4" t="str">
        <f t="shared" si="97"/>
        <v/>
      </c>
      <c r="AH82" s="4" t="str">
        <f t="shared" si="97"/>
        <v/>
      </c>
      <c r="AI82" s="4" t="str">
        <f t="shared" si="97"/>
        <v/>
      </c>
      <c r="AJ82" s="31" t="e">
        <f t="shared" si="102"/>
        <v>#VALUE!</v>
      </c>
      <c r="AK82" s="31" t="e">
        <f t="shared" si="98"/>
        <v>#VALUE!</v>
      </c>
      <c r="AL82" s="31" t="e">
        <f t="shared" si="98"/>
        <v>#VALUE!</v>
      </c>
      <c r="AM82" s="31" t="e">
        <f t="shared" si="98"/>
        <v>#VALUE!</v>
      </c>
      <c r="AN82" s="31" t="e">
        <f t="shared" si="98"/>
        <v>#VALUE!</v>
      </c>
      <c r="AO82" s="4">
        <f t="shared" si="99"/>
        <v>18.74718881118881</v>
      </c>
      <c r="AP82" s="4">
        <f t="shared" si="99"/>
        <v>17.77099043062201</v>
      </c>
      <c r="AQ82" s="4">
        <f t="shared" si="99"/>
        <v>18.805608465608465</v>
      </c>
      <c r="AR82" s="4">
        <f t="shared" si="99"/>
        <v>16.3995</v>
      </c>
      <c r="AS82" s="4">
        <f t="shared" si="99"/>
        <v>17.957478260869568</v>
      </c>
      <c r="AT82" s="4">
        <f t="shared" si="99"/>
        <v>18.829082568807337</v>
      </c>
      <c r="AU82" s="18"/>
      <c r="AV82" s="18"/>
      <c r="AW82" s="18"/>
      <c r="AX82" s="18"/>
      <c r="AY82" s="18"/>
      <c r="AZ82" s="18"/>
      <c r="BA82" s="4">
        <f t="shared" si="100"/>
        <v>18.390471349353053</v>
      </c>
      <c r="BB82" s="4">
        <f t="shared" si="100"/>
        <v>17.619258241758242</v>
      </c>
      <c r="BC82" s="4" t="str">
        <f t="shared" si="100"/>
        <v/>
      </c>
      <c r="BD82" s="4" t="str">
        <f t="shared" si="100"/>
        <v/>
      </c>
      <c r="BE82" s="4">
        <f t="shared" si="100"/>
        <v>17.948041765169428</v>
      </c>
      <c r="BF82" s="122" t="e">
        <f t="shared" si="101"/>
        <v>#VALUE!</v>
      </c>
      <c r="BG82" s="111" t="e">
        <f t="shared" si="101"/>
        <v>#VALUE!</v>
      </c>
      <c r="BH82" s="111" t="e">
        <f t="shared" si="101"/>
        <v>#VALUE!</v>
      </c>
      <c r="BI82" s="111" t="e">
        <f t="shared" si="101"/>
        <v>#VALUE!</v>
      </c>
      <c r="BJ82" s="111" t="e">
        <f t="shared" si="101"/>
        <v>#VALUE!</v>
      </c>
      <c r="BK82" s="111" t="e">
        <f t="shared" si="101"/>
        <v>#VALUE!</v>
      </c>
      <c r="BL82" s="111" t="e">
        <f t="shared" si="101"/>
        <v>#VALUE!</v>
      </c>
      <c r="BM82" s="111" t="e">
        <f t="shared" si="101"/>
        <v>#VALUE!</v>
      </c>
      <c r="BN82" s="111" t="e">
        <f t="shared" si="101"/>
        <v>#VALUE!</v>
      </c>
      <c r="BO82" s="111" t="e">
        <f t="shared" si="101"/>
        <v>#VALUE!</v>
      </c>
      <c r="BP82" s="111" t="e">
        <f t="shared" si="101"/>
        <v>#VALUE!</v>
      </c>
      <c r="BQ82" s="111" t="e">
        <f t="shared" si="101"/>
        <v>#VALUE!</v>
      </c>
      <c r="BR82" s="111">
        <f>IFERROR(BA82/(SUM(N10:INDEX(N10:P10,IF($A$2&lt;3,$A$2,3)))/SUM(N58:INDEX(N58:P58,IF($A$2&lt;3,$A$2,3)))),0)</f>
        <v>0</v>
      </c>
      <c r="BS82" s="111">
        <f>IFERROR(BB82/(SUM(Q10:INDEX(Q10:S10,IF($A$2&lt;7,$A$2-3,3)))/SUM(Q58:INDEX(Q58:S58,IF($A$2&lt;7,$A$2-3,3)))),0)</f>
        <v>0</v>
      </c>
      <c r="BT82" s="111"/>
      <c r="BU82" s="111"/>
      <c r="BV82" s="111">
        <f t="shared" si="103"/>
        <v>0</v>
      </c>
    </row>
    <row r="83" spans="1:74" x14ac:dyDescent="0.25">
      <c r="A83" s="135" t="s">
        <v>136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1"/>
      <c r="AK83" s="31"/>
      <c r="AL83" s="31"/>
      <c r="AM83" s="31"/>
      <c r="AN83" s="31"/>
      <c r="AO83" s="4"/>
      <c r="AP83" s="4">
        <f>IFERROR(AP11/AP59,"")</f>
        <v>13.266456790123458</v>
      </c>
      <c r="AQ83" s="4">
        <f>IFERROR(AQ11/AQ59,"")</f>
        <v>12.5153125</v>
      </c>
      <c r="AR83" s="4">
        <f>IFERROR(AR11/AR59,"")</f>
        <v>13.70874213836478</v>
      </c>
      <c r="AS83" s="4">
        <f>IFERROR(AS11/AS59,"")</f>
        <v>15.695263157894736</v>
      </c>
      <c r="AT83" s="4">
        <f>IFERROR(AT11/AT59,"")</f>
        <v>13.931914893617021</v>
      </c>
      <c r="AU83" s="18"/>
      <c r="AV83" s="18"/>
      <c r="AW83" s="18"/>
      <c r="AX83" s="18"/>
      <c r="AY83" s="18"/>
      <c r="AZ83" s="18"/>
      <c r="BA83" s="4"/>
      <c r="BB83" s="4"/>
      <c r="BC83" s="4"/>
      <c r="BD83" s="4"/>
      <c r="BE83" s="4"/>
      <c r="BF83" s="122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</row>
    <row r="84" spans="1:74" s="19" customFormat="1" x14ac:dyDescent="0.25">
      <c r="A84" s="1" t="s">
        <v>3</v>
      </c>
      <c r="B84" s="5" t="str">
        <f t="shared" ref="B84:AI84" si="104">IFERROR(B12/B60,"")</f>
        <v/>
      </c>
      <c r="C84" s="5" t="str">
        <f t="shared" si="104"/>
        <v/>
      </c>
      <c r="D84" s="5" t="str">
        <f t="shared" si="104"/>
        <v/>
      </c>
      <c r="E84" s="5" t="str">
        <f t="shared" si="104"/>
        <v/>
      </c>
      <c r="F84" s="5" t="str">
        <f t="shared" si="104"/>
        <v/>
      </c>
      <c r="G84" s="5" t="str">
        <f t="shared" si="104"/>
        <v/>
      </c>
      <c r="H84" s="5" t="str">
        <f t="shared" si="104"/>
        <v/>
      </c>
      <c r="I84" s="5" t="str">
        <f t="shared" si="104"/>
        <v/>
      </c>
      <c r="J84" s="5" t="str">
        <f t="shared" si="104"/>
        <v/>
      </c>
      <c r="K84" s="5" t="str">
        <f t="shared" si="104"/>
        <v/>
      </c>
      <c r="L84" s="5" t="str">
        <f t="shared" si="104"/>
        <v/>
      </c>
      <c r="M84" s="5" t="str">
        <f t="shared" si="104"/>
        <v/>
      </c>
      <c r="N84" s="5" t="str">
        <f t="shared" si="104"/>
        <v/>
      </c>
      <c r="O84" s="5" t="str">
        <f t="shared" si="104"/>
        <v/>
      </c>
      <c r="P84" s="5" t="str">
        <f t="shared" si="104"/>
        <v/>
      </c>
      <c r="Q84" s="5" t="str">
        <f t="shared" si="104"/>
        <v/>
      </c>
      <c r="R84" s="5" t="str">
        <f t="shared" si="104"/>
        <v/>
      </c>
      <c r="S84" s="5" t="str">
        <f t="shared" si="104"/>
        <v/>
      </c>
      <c r="T84" s="5" t="str">
        <f t="shared" si="104"/>
        <v/>
      </c>
      <c r="U84" s="5" t="str">
        <f t="shared" si="104"/>
        <v/>
      </c>
      <c r="V84" s="5" t="str">
        <f t="shared" si="104"/>
        <v/>
      </c>
      <c r="W84" s="5" t="str">
        <f t="shared" si="104"/>
        <v/>
      </c>
      <c r="X84" s="5" t="str">
        <f t="shared" si="104"/>
        <v/>
      </c>
      <c r="Y84" s="5" t="str">
        <f t="shared" si="104"/>
        <v/>
      </c>
      <c r="Z84" s="5" t="str">
        <f t="shared" si="104"/>
        <v/>
      </c>
      <c r="AA84" s="5" t="str">
        <f t="shared" si="104"/>
        <v/>
      </c>
      <c r="AB84" s="5" t="str">
        <f t="shared" si="104"/>
        <v/>
      </c>
      <c r="AC84" s="5" t="str">
        <f t="shared" si="104"/>
        <v/>
      </c>
      <c r="AD84" s="5" t="str">
        <f t="shared" si="104"/>
        <v/>
      </c>
      <c r="AE84" s="5" t="str">
        <f t="shared" si="104"/>
        <v/>
      </c>
      <c r="AF84" s="5" t="str">
        <f t="shared" si="104"/>
        <v/>
      </c>
      <c r="AG84" s="5" t="str">
        <f t="shared" si="104"/>
        <v/>
      </c>
      <c r="AH84" s="5" t="str">
        <f t="shared" si="104"/>
        <v/>
      </c>
      <c r="AI84" s="5" t="str">
        <f t="shared" si="104"/>
        <v/>
      </c>
      <c r="AJ84" s="32" t="e">
        <f t="shared" si="102"/>
        <v>#VALUE!</v>
      </c>
      <c r="AK84" s="32" t="e">
        <f t="shared" si="98"/>
        <v>#VALUE!</v>
      </c>
      <c r="AL84" s="32" t="e">
        <f t="shared" si="98"/>
        <v>#VALUE!</v>
      </c>
      <c r="AM84" s="31" t="e">
        <f t="shared" si="98"/>
        <v>#VALUE!</v>
      </c>
      <c r="AN84" s="31" t="e">
        <f t="shared" si="98"/>
        <v>#VALUE!</v>
      </c>
      <c r="AO84" s="5">
        <f t="shared" ref="AO84:AT84" si="105">IFERROR(AO12/AO60,"")</f>
        <v>14.10147587719298</v>
      </c>
      <c r="AP84" s="5">
        <f t="shared" si="105"/>
        <v>14.230455516014249</v>
      </c>
      <c r="AQ84" s="5">
        <f t="shared" si="105"/>
        <v>14.216620525059668</v>
      </c>
      <c r="AR84" s="5">
        <f t="shared" si="105"/>
        <v>14.26272</v>
      </c>
      <c r="AS84" s="5">
        <f t="shared" si="105"/>
        <v>14.704922973878098</v>
      </c>
      <c r="AT84" s="5">
        <f t="shared" si="105"/>
        <v>14.408172722485519</v>
      </c>
      <c r="AU84" s="17"/>
      <c r="AV84" s="17"/>
      <c r="AW84" s="17"/>
      <c r="AX84" s="17"/>
      <c r="AY84" s="17"/>
      <c r="AZ84" s="17"/>
      <c r="BA84" s="5">
        <f t="shared" ref="BA84:BE84" si="106">IFERROR(BA12/BA60,"")</f>
        <v>14.197224841341798</v>
      </c>
      <c r="BB84" s="5">
        <f t="shared" si="106"/>
        <v>14.440510727169166</v>
      </c>
      <c r="BC84" s="5" t="str">
        <f t="shared" si="106"/>
        <v/>
      </c>
      <c r="BD84" s="5" t="str">
        <f t="shared" si="106"/>
        <v/>
      </c>
      <c r="BE84" s="5">
        <f t="shared" si="106"/>
        <v>14.329613183180083</v>
      </c>
      <c r="BF84" s="123" t="e">
        <f t="shared" si="101"/>
        <v>#VALUE!</v>
      </c>
      <c r="BG84" s="118" t="e">
        <f t="shared" si="101"/>
        <v>#VALUE!</v>
      </c>
      <c r="BH84" s="118" t="e">
        <f t="shared" si="101"/>
        <v>#VALUE!</v>
      </c>
      <c r="BI84" s="118" t="e">
        <f t="shared" si="101"/>
        <v>#VALUE!</v>
      </c>
      <c r="BJ84" s="118" t="e">
        <f t="shared" si="101"/>
        <v>#VALUE!</v>
      </c>
      <c r="BK84" s="118" t="e">
        <f t="shared" si="101"/>
        <v>#VALUE!</v>
      </c>
      <c r="BL84" s="118" t="e">
        <f t="shared" si="101"/>
        <v>#VALUE!</v>
      </c>
      <c r="BM84" s="118" t="e">
        <f t="shared" si="101"/>
        <v>#VALUE!</v>
      </c>
      <c r="BN84" s="118" t="e">
        <f t="shared" si="101"/>
        <v>#VALUE!</v>
      </c>
      <c r="BO84" s="118" t="e">
        <f t="shared" si="101"/>
        <v>#VALUE!</v>
      </c>
      <c r="BP84" s="118" t="e">
        <f t="shared" si="101"/>
        <v>#VALUE!</v>
      </c>
      <c r="BQ84" s="118" t="e">
        <f t="shared" si="101"/>
        <v>#VALUE!</v>
      </c>
      <c r="BR84" s="118">
        <f>IFERROR(BA84/(SUM(N12:INDEX(N12:P12,IF($A$2&lt;3,$A$2,3)))/SUM(N60:INDEX(N60:P60,IF($A$2&lt;3,$A$2,3)))),0)</f>
        <v>0</v>
      </c>
      <c r="BS84" s="118">
        <f>IFERROR(BB84/(SUM(Q12:INDEX(Q12:S12,IF($A$2&lt;7,$A$2-3,3)))/SUM(Q60:INDEX(Q60:S60,IF($A$2&lt;7,$A$2-3,3)))),0)</f>
        <v>0</v>
      </c>
      <c r="BT84" s="118"/>
      <c r="BU84" s="118"/>
      <c r="BV84" s="118">
        <f t="shared" si="103"/>
        <v>0</v>
      </c>
    </row>
    <row r="85" spans="1:74" x14ac:dyDescent="0.25"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24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</row>
    <row r="86" spans="1:74" x14ac:dyDescent="0.25"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24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</row>
    <row r="87" spans="1:74" x14ac:dyDescent="0.25">
      <c r="A87" s="2" t="s">
        <v>15</v>
      </c>
      <c r="B87" s="3">
        <f t="shared" ref="B87:Y87" si="107">B27</f>
        <v>42005</v>
      </c>
      <c r="C87" s="3">
        <f t="shared" si="107"/>
        <v>42036</v>
      </c>
      <c r="D87" s="3">
        <f t="shared" si="107"/>
        <v>42064</v>
      </c>
      <c r="E87" s="3">
        <f t="shared" si="107"/>
        <v>42095</v>
      </c>
      <c r="F87" s="3">
        <f t="shared" si="107"/>
        <v>42125</v>
      </c>
      <c r="G87" s="3">
        <f t="shared" si="107"/>
        <v>42156</v>
      </c>
      <c r="H87" s="3">
        <f t="shared" si="107"/>
        <v>42186</v>
      </c>
      <c r="I87" s="3">
        <f t="shared" si="107"/>
        <v>42217</v>
      </c>
      <c r="J87" s="3">
        <f t="shared" si="107"/>
        <v>42248</v>
      </c>
      <c r="K87" s="3">
        <f t="shared" si="107"/>
        <v>42278</v>
      </c>
      <c r="L87" s="3">
        <f t="shared" si="107"/>
        <v>42309</v>
      </c>
      <c r="M87" s="3">
        <f t="shared" si="107"/>
        <v>42339</v>
      </c>
      <c r="N87" s="3">
        <f t="shared" si="107"/>
        <v>42370</v>
      </c>
      <c r="O87" s="3">
        <f t="shared" si="107"/>
        <v>42401</v>
      </c>
      <c r="P87" s="3">
        <f t="shared" si="107"/>
        <v>42430</v>
      </c>
      <c r="Q87" s="3">
        <f t="shared" si="107"/>
        <v>42461</v>
      </c>
      <c r="R87" s="3">
        <f t="shared" si="107"/>
        <v>42491</v>
      </c>
      <c r="S87" s="3">
        <f t="shared" si="107"/>
        <v>42522</v>
      </c>
      <c r="T87" s="3">
        <f t="shared" si="107"/>
        <v>42552</v>
      </c>
      <c r="U87" s="3">
        <f t="shared" si="107"/>
        <v>42583</v>
      </c>
      <c r="V87" s="3">
        <f t="shared" si="107"/>
        <v>42614</v>
      </c>
      <c r="W87" s="3">
        <f t="shared" si="107"/>
        <v>42644</v>
      </c>
      <c r="X87" s="3">
        <f t="shared" si="107"/>
        <v>42675</v>
      </c>
      <c r="Y87" s="3">
        <f t="shared" si="107"/>
        <v>42705</v>
      </c>
      <c r="Z87" s="29" t="str">
        <f>Z75</f>
        <v>YTD 6/16</v>
      </c>
      <c r="AA87" s="29" t="s">
        <v>19</v>
      </c>
      <c r="AB87" s="29" t="s">
        <v>20</v>
      </c>
      <c r="AC87" s="29" t="s">
        <v>21</v>
      </c>
      <c r="AD87" s="29" t="s">
        <v>22</v>
      </c>
      <c r="AE87" s="26" t="str">
        <f t="shared" ref="AE87:AI87" si="108">AE63</f>
        <v>YTD 6/15</v>
      </c>
      <c r="AF87" s="26" t="str">
        <f t="shared" si="108"/>
        <v>Q1 '15</v>
      </c>
      <c r="AG87" s="26" t="str">
        <f t="shared" si="108"/>
        <v>Q2 '15</v>
      </c>
      <c r="AH87" s="26" t="str">
        <f t="shared" si="108"/>
        <v>Q3 '15</v>
      </c>
      <c r="AI87" s="26" t="str">
        <f t="shared" si="108"/>
        <v>Q4 '15</v>
      </c>
      <c r="AJ87" s="30" t="s">
        <v>27</v>
      </c>
      <c r="AK87" s="30" t="s">
        <v>29</v>
      </c>
      <c r="AL87" s="30" t="s">
        <v>30</v>
      </c>
      <c r="AM87" s="30" t="s">
        <v>31</v>
      </c>
      <c r="AN87" s="30" t="s">
        <v>32</v>
      </c>
      <c r="AO87" s="108">
        <v>42736</v>
      </c>
      <c r="AP87" s="108">
        <v>42767</v>
      </c>
      <c r="AQ87" s="108">
        <v>42795</v>
      </c>
      <c r="AR87" s="108">
        <v>42826</v>
      </c>
      <c r="AS87" s="108">
        <v>42856</v>
      </c>
      <c r="AT87" s="108">
        <v>42887</v>
      </c>
      <c r="AU87" s="108">
        <v>42917</v>
      </c>
      <c r="AV87" s="108">
        <v>42948</v>
      </c>
      <c r="AW87" s="108">
        <v>42979</v>
      </c>
      <c r="AX87" s="108">
        <v>43009</v>
      </c>
      <c r="AY87" s="108">
        <v>43040</v>
      </c>
      <c r="AZ87" s="108">
        <v>43070</v>
      </c>
      <c r="BA87" s="29" t="s">
        <v>123</v>
      </c>
      <c r="BB87" s="29" t="s">
        <v>124</v>
      </c>
      <c r="BC87" s="29" t="s">
        <v>125</v>
      </c>
      <c r="BD87" s="29" t="s">
        <v>126</v>
      </c>
      <c r="BE87" s="29" t="str">
        <f>$BE$3</f>
        <v>YTD 6/17</v>
      </c>
      <c r="BF87" s="121">
        <v>42736</v>
      </c>
      <c r="BG87" s="108">
        <v>42767</v>
      </c>
      <c r="BH87" s="108">
        <v>42795</v>
      </c>
      <c r="BI87" s="108">
        <v>42826</v>
      </c>
      <c r="BJ87" s="108">
        <v>42856</v>
      </c>
      <c r="BK87" s="108">
        <v>42887</v>
      </c>
      <c r="BL87" s="108">
        <v>42917</v>
      </c>
      <c r="BM87" s="108">
        <v>42948</v>
      </c>
      <c r="BN87" s="108">
        <v>42979</v>
      </c>
      <c r="BO87" s="108">
        <v>43009</v>
      </c>
      <c r="BP87" s="108">
        <v>43040</v>
      </c>
      <c r="BQ87" s="108">
        <v>43070</v>
      </c>
      <c r="BR87" s="29" t="s">
        <v>127</v>
      </c>
      <c r="BS87" s="29" t="s">
        <v>128</v>
      </c>
      <c r="BT87" s="29" t="s">
        <v>96</v>
      </c>
      <c r="BU87" s="29" t="s">
        <v>129</v>
      </c>
      <c r="BV87" s="112" t="s">
        <v>130</v>
      </c>
    </row>
    <row r="88" spans="1:74" x14ac:dyDescent="0.25">
      <c r="A88" t="s">
        <v>16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31" t="e">
        <f>Z88/AE88-1</f>
        <v>#DIV/0!</v>
      </c>
      <c r="AK88" s="31" t="e">
        <f t="shared" ref="AK88:AM90" si="109">AA88/AF88-1</f>
        <v>#DIV/0!</v>
      </c>
      <c r="AL88" s="31" t="e">
        <f t="shared" si="109"/>
        <v>#DIV/0!</v>
      </c>
      <c r="AM88" s="31" t="e">
        <f t="shared" si="109"/>
        <v>#DIV/0!</v>
      </c>
      <c r="AN88" s="31" t="e">
        <f>AD88/SUM(K88:INDEX(K88:M88,MOD($A$2,3)))-1</f>
        <v>#DIV/0!</v>
      </c>
      <c r="AO88" s="18">
        <f>[17]Recruit!$K$37</f>
        <v>39</v>
      </c>
      <c r="AP88" s="18">
        <f>[18]Recruit!$K$37</f>
        <v>74</v>
      </c>
      <c r="AQ88" s="18">
        <f>[19]Recruit!$K$37</f>
        <v>38</v>
      </c>
      <c r="AR88" s="18">
        <f>[20]Recruit!$K$37</f>
        <v>35</v>
      </c>
      <c r="AS88" s="18">
        <f>[21]Recruit!$K$37</f>
        <v>36</v>
      </c>
      <c r="AT88" s="18">
        <f>[22]Recruit!$K$37</f>
        <v>35</v>
      </c>
      <c r="AU88" s="18"/>
      <c r="AV88" s="18"/>
      <c r="AW88" s="18"/>
      <c r="AX88" s="18"/>
      <c r="AY88" s="18"/>
      <c r="AZ88" s="18"/>
      <c r="BA88" s="110">
        <f>SUM(AO88:INDEX(AO88:AQ88,IF($A$2&lt;3,$A$2,3)))</f>
        <v>151</v>
      </c>
      <c r="BB88" s="110">
        <f>SUM(AR88:INDEX(AR88:AT88,IF(AND($A$2&gt;3,A86&lt;7),$A$2-3,0)))</f>
        <v>106</v>
      </c>
      <c r="BC88" s="110">
        <f>SUM(AU88:INDEX(AU88:AW88,IF(AND($A$2&gt;6,$A$2&lt;10),$A$2-6,0)))</f>
        <v>0</v>
      </c>
      <c r="BD88" s="110">
        <f>SUM(AX88:INDEX(AX88:AZ88,IF($A$2&gt;9,$A$2-9,0)))</f>
        <v>0</v>
      </c>
      <c r="BE88" s="110">
        <f>SUM($AO88:INDEX(AO88:AZ88,$A$2))</f>
        <v>257</v>
      </c>
      <c r="BF88" s="122" t="e">
        <f t="shared" ref="BF88:BQ90" si="110">AO88/N88</f>
        <v>#DIV/0!</v>
      </c>
      <c r="BG88" s="111" t="e">
        <f t="shared" si="110"/>
        <v>#DIV/0!</v>
      </c>
      <c r="BH88" s="111" t="e">
        <f t="shared" si="110"/>
        <v>#DIV/0!</v>
      </c>
      <c r="BI88" s="111" t="e">
        <f t="shared" si="110"/>
        <v>#DIV/0!</v>
      </c>
      <c r="BJ88" s="111" t="e">
        <f t="shared" si="110"/>
        <v>#DIV/0!</v>
      </c>
      <c r="BK88" s="111" t="e">
        <f t="shared" si="110"/>
        <v>#DIV/0!</v>
      </c>
      <c r="BL88" s="111" t="e">
        <f t="shared" si="110"/>
        <v>#DIV/0!</v>
      </c>
      <c r="BM88" s="111" t="e">
        <f t="shared" si="110"/>
        <v>#DIV/0!</v>
      </c>
      <c r="BN88" s="111" t="e">
        <f t="shared" si="110"/>
        <v>#DIV/0!</v>
      </c>
      <c r="BO88" s="111" t="e">
        <f t="shared" si="110"/>
        <v>#DIV/0!</v>
      </c>
      <c r="BP88" s="111" t="e">
        <f t="shared" si="110"/>
        <v>#DIV/0!</v>
      </c>
      <c r="BQ88" s="111" t="e">
        <f t="shared" si="110"/>
        <v>#DIV/0!</v>
      </c>
      <c r="BR88" s="111" t="e">
        <f>BA88/SUM(N88:INDEX(N88:P88,IF($A$2&lt;3,$A$2,3)))</f>
        <v>#DIV/0!</v>
      </c>
      <c r="BS88" s="111" t="e">
        <f>BB88/SUM(Q88:INDEX(Q88:S88,$B$2))</f>
        <v>#DIV/0!</v>
      </c>
      <c r="BT88" s="111" t="e">
        <f t="shared" ref="BT88:BU90" si="111">BC88/AC88</f>
        <v>#DIV/0!</v>
      </c>
      <c r="BU88" s="111" t="e">
        <f t="shared" si="111"/>
        <v>#DIV/0!</v>
      </c>
      <c r="BV88" s="111" t="e">
        <f t="shared" ref="BV88:BV90" si="112">BE88/Z88</f>
        <v>#DIV/0!</v>
      </c>
    </row>
    <row r="89" spans="1:74" x14ac:dyDescent="0.25">
      <c r="A89" t="s">
        <v>17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31" t="e">
        <f t="shared" ref="AJ89:AJ90" si="113">Z89/AE89-1</f>
        <v>#DIV/0!</v>
      </c>
      <c r="AK89" s="31" t="e">
        <f t="shared" si="109"/>
        <v>#DIV/0!</v>
      </c>
      <c r="AL89" s="31" t="e">
        <f t="shared" si="109"/>
        <v>#DIV/0!</v>
      </c>
      <c r="AM89" s="31" t="e">
        <f t="shared" si="109"/>
        <v>#DIV/0!</v>
      </c>
      <c r="AN89" s="31" t="e">
        <f>AD89/SUM(K89:INDEX(K89:M89,MOD($A$2,3)))-1</f>
        <v>#DIV/0!</v>
      </c>
      <c r="AO89" s="18">
        <f>[17]Recruit!$J$37</f>
        <v>281</v>
      </c>
      <c r="AP89" s="18">
        <f>[18]Recruit!$J$37</f>
        <v>597</v>
      </c>
      <c r="AQ89" s="18">
        <f>[19]Recruit!$J$37</f>
        <v>823</v>
      </c>
      <c r="AR89" s="18">
        <f>[20]Recruit!$J$37</f>
        <v>633</v>
      </c>
      <c r="AS89" s="18">
        <f>[21]Recruit!$J$37</f>
        <v>565</v>
      </c>
      <c r="AT89" s="18">
        <f>[22]Recruit!$J$37</f>
        <v>1292</v>
      </c>
      <c r="AU89" s="18"/>
      <c r="AV89" s="18"/>
      <c r="AW89" s="18"/>
      <c r="AX89" s="18"/>
      <c r="AY89" s="18"/>
      <c r="AZ89" s="18"/>
      <c r="BA89" s="110">
        <f>SUM(AO89:INDEX(AO89:AQ89,IF($A$2&lt;3,$A$2,3)))</f>
        <v>1701</v>
      </c>
      <c r="BB89" s="110">
        <f>SUM(AR89:INDEX(AR89:AT89,IF(AND($A$2&gt;3,A87&lt;7),$A$2-3,0)))</f>
        <v>2490</v>
      </c>
      <c r="BC89" s="110">
        <f>SUM(AU89:INDEX(AU89:AW89,IF(AND($A$2&gt;6,$A$2&lt;10),$A$2-6,0)))</f>
        <v>0</v>
      </c>
      <c r="BD89" s="110">
        <f>SUM(AX89:INDEX(AX89:AZ89,IF($A$2&gt;9,$A$2-9,0)))</f>
        <v>0</v>
      </c>
      <c r="BE89" s="110">
        <f>SUM($AO89:INDEX(AO89:AZ89,$A$2))</f>
        <v>4191</v>
      </c>
      <c r="BF89" s="122" t="e">
        <f t="shared" si="110"/>
        <v>#DIV/0!</v>
      </c>
      <c r="BG89" s="111" t="e">
        <f t="shared" si="110"/>
        <v>#DIV/0!</v>
      </c>
      <c r="BH89" s="111" t="e">
        <f t="shared" si="110"/>
        <v>#DIV/0!</v>
      </c>
      <c r="BI89" s="111" t="e">
        <f t="shared" si="110"/>
        <v>#DIV/0!</v>
      </c>
      <c r="BJ89" s="111" t="e">
        <f t="shared" si="110"/>
        <v>#DIV/0!</v>
      </c>
      <c r="BK89" s="111" t="e">
        <f t="shared" si="110"/>
        <v>#DIV/0!</v>
      </c>
      <c r="BL89" s="111" t="e">
        <f t="shared" si="110"/>
        <v>#DIV/0!</v>
      </c>
      <c r="BM89" s="111" t="e">
        <f t="shared" si="110"/>
        <v>#DIV/0!</v>
      </c>
      <c r="BN89" s="111" t="e">
        <f t="shared" si="110"/>
        <v>#DIV/0!</v>
      </c>
      <c r="BO89" s="111" t="e">
        <f t="shared" si="110"/>
        <v>#DIV/0!</v>
      </c>
      <c r="BP89" s="111" t="e">
        <f t="shared" si="110"/>
        <v>#DIV/0!</v>
      </c>
      <c r="BQ89" s="111" t="e">
        <f t="shared" si="110"/>
        <v>#DIV/0!</v>
      </c>
      <c r="BR89" s="111" t="e">
        <f>BA89/SUM(N89:INDEX(N89:P89,IF($A$2&lt;3,$A$2,3)))</f>
        <v>#DIV/0!</v>
      </c>
      <c r="BS89" s="111" t="e">
        <f>BB89/SUM(Q89:INDEX(Q89:S89,$B$2))</f>
        <v>#DIV/0!</v>
      </c>
      <c r="BT89" s="111" t="e">
        <f t="shared" si="111"/>
        <v>#DIV/0!</v>
      </c>
      <c r="BU89" s="111" t="e">
        <f t="shared" si="111"/>
        <v>#DIV/0!</v>
      </c>
      <c r="BV89" s="111" t="e">
        <f t="shared" si="112"/>
        <v>#DIV/0!</v>
      </c>
    </row>
    <row r="90" spans="1:74" x14ac:dyDescent="0.25">
      <c r="B90" s="7">
        <f>SUM(B88:B89)</f>
        <v>0</v>
      </c>
      <c r="C90" s="7">
        <f t="shared" ref="C90:Y90" si="114">SUM(C88:C89)</f>
        <v>0</v>
      </c>
      <c r="D90" s="7">
        <f t="shared" si="114"/>
        <v>0</v>
      </c>
      <c r="E90" s="7">
        <f t="shared" si="114"/>
        <v>0</v>
      </c>
      <c r="F90" s="7">
        <f t="shared" si="114"/>
        <v>0</v>
      </c>
      <c r="G90" s="7">
        <f t="shared" si="114"/>
        <v>0</v>
      </c>
      <c r="H90" s="7">
        <f t="shared" si="114"/>
        <v>0</v>
      </c>
      <c r="I90" s="7">
        <f t="shared" si="114"/>
        <v>0</v>
      </c>
      <c r="J90" s="7">
        <f t="shared" si="114"/>
        <v>0</v>
      </c>
      <c r="K90" s="7">
        <f t="shared" si="114"/>
        <v>0</v>
      </c>
      <c r="L90" s="7">
        <f t="shared" si="114"/>
        <v>0</v>
      </c>
      <c r="M90" s="7">
        <f t="shared" si="114"/>
        <v>0</v>
      </c>
      <c r="N90" s="7">
        <f t="shared" si="114"/>
        <v>0</v>
      </c>
      <c r="O90" s="7">
        <f t="shared" si="114"/>
        <v>0</v>
      </c>
      <c r="P90" s="7">
        <f t="shared" si="114"/>
        <v>0</v>
      </c>
      <c r="Q90" s="7">
        <f t="shared" si="114"/>
        <v>0</v>
      </c>
      <c r="R90" s="7">
        <f t="shared" si="114"/>
        <v>0</v>
      </c>
      <c r="S90" s="7">
        <f t="shared" si="114"/>
        <v>0</v>
      </c>
      <c r="T90" s="7">
        <f t="shared" si="114"/>
        <v>0</v>
      </c>
      <c r="U90" s="7">
        <f t="shared" si="114"/>
        <v>0</v>
      </c>
      <c r="V90" s="7">
        <f t="shared" si="114"/>
        <v>0</v>
      </c>
      <c r="W90" s="7">
        <f t="shared" si="114"/>
        <v>0</v>
      </c>
      <c r="X90" s="7">
        <f t="shared" si="114"/>
        <v>0</v>
      </c>
      <c r="Y90" s="7">
        <f t="shared" si="114"/>
        <v>0</v>
      </c>
      <c r="Z90" s="7">
        <f>SUM(N90:INDEX(N90:Y90,$A$2))</f>
        <v>0</v>
      </c>
      <c r="AA90" s="7">
        <f t="shared" ref="AA90:AD90" si="115">SUM(AA88:AA89)</f>
        <v>0</v>
      </c>
      <c r="AB90" s="7">
        <f t="shared" si="115"/>
        <v>0</v>
      </c>
      <c r="AC90" s="7">
        <f t="shared" si="115"/>
        <v>0</v>
      </c>
      <c r="AD90" s="7">
        <f t="shared" si="115"/>
        <v>0</v>
      </c>
      <c r="AE90" s="7">
        <f>SUM(B90                                                               : INDEX(B90:M90,$A$2))</f>
        <v>0</v>
      </c>
      <c r="AF90" s="7">
        <f t="shared" ref="AF90" si="116">SUM(B90:D90)</f>
        <v>0</v>
      </c>
      <c r="AG90" s="7">
        <f t="shared" ref="AG90" si="117">SUM(E90:G90)</f>
        <v>0</v>
      </c>
      <c r="AH90" s="7">
        <f t="shared" ref="AH90" si="118">SUM(H90:J90)</f>
        <v>0</v>
      </c>
      <c r="AI90" s="7">
        <f t="shared" ref="AI90" si="119">SUM(K90:M90)</f>
        <v>0</v>
      </c>
      <c r="AJ90" s="32" t="e">
        <f t="shared" si="113"/>
        <v>#DIV/0!</v>
      </c>
      <c r="AK90" s="32" t="e">
        <f t="shared" si="109"/>
        <v>#DIV/0!</v>
      </c>
      <c r="AL90" s="32" t="e">
        <f t="shared" si="109"/>
        <v>#DIV/0!</v>
      </c>
      <c r="AM90" s="32" t="e">
        <f t="shared" si="109"/>
        <v>#DIV/0!</v>
      </c>
      <c r="AN90" s="32" t="e">
        <f>AD90/SUM(K90:INDEX(K90:M90,MOD($A$2,3)))-1</f>
        <v>#DIV/0!</v>
      </c>
      <c r="AO90" s="7">
        <f t="shared" ref="AO90:AR90" si="120">SUM(AO88:AO89)</f>
        <v>320</v>
      </c>
      <c r="AP90" s="7">
        <f t="shared" si="120"/>
        <v>671</v>
      </c>
      <c r="AQ90" s="7">
        <f t="shared" si="120"/>
        <v>861</v>
      </c>
      <c r="AR90" s="7">
        <f t="shared" si="120"/>
        <v>668</v>
      </c>
      <c r="AS90" s="7">
        <f t="shared" ref="AS90:AT90" si="121">SUM(AS88:AS89)</f>
        <v>601</v>
      </c>
      <c r="AT90" s="7">
        <f t="shared" si="121"/>
        <v>1327</v>
      </c>
      <c r="AU90" s="18"/>
      <c r="AV90" s="18"/>
      <c r="AW90" s="18"/>
      <c r="AX90" s="18"/>
      <c r="AY90" s="18"/>
      <c r="AZ90" s="18"/>
      <c r="BA90" s="116">
        <f>SUM(AO90:INDEX(AO90:AQ90,IF($A$2&lt;3,$A$2,3)))</f>
        <v>1852</v>
      </c>
      <c r="BB90" s="116">
        <f>SUM(AR90:INDEX(AR90:AT90,IF(AND($A$2&gt;3,A88&lt;7),$A$2-3,0)))</f>
        <v>2596</v>
      </c>
      <c r="BC90" s="116">
        <f>SUM(AU90:INDEX(AU90:AW90,IF(AND($A$2&gt;6,$A$2&lt;10),$A$2-6,0)))</f>
        <v>0</v>
      </c>
      <c r="BD90" s="116">
        <f>SUM(AX90:INDEX(AX90:AZ90,IF($A$2&gt;9,$A$2-9,0)))</f>
        <v>0</v>
      </c>
      <c r="BE90" s="116">
        <f>SUM($AO90:INDEX(AO90:AZ90,$A$2))</f>
        <v>4448</v>
      </c>
      <c r="BF90" s="123" t="e">
        <f t="shared" si="110"/>
        <v>#DIV/0!</v>
      </c>
      <c r="BG90" s="118" t="e">
        <f t="shared" si="110"/>
        <v>#DIV/0!</v>
      </c>
      <c r="BH90" s="118" t="e">
        <f t="shared" si="110"/>
        <v>#DIV/0!</v>
      </c>
      <c r="BI90" s="118" t="e">
        <f t="shared" si="110"/>
        <v>#DIV/0!</v>
      </c>
      <c r="BJ90" s="118" t="e">
        <f t="shared" si="110"/>
        <v>#DIV/0!</v>
      </c>
      <c r="BK90" s="118" t="e">
        <f t="shared" si="110"/>
        <v>#DIV/0!</v>
      </c>
      <c r="BL90" s="118" t="e">
        <f t="shared" si="110"/>
        <v>#DIV/0!</v>
      </c>
      <c r="BM90" s="118" t="e">
        <f t="shared" si="110"/>
        <v>#DIV/0!</v>
      </c>
      <c r="BN90" s="118" t="e">
        <f t="shared" si="110"/>
        <v>#DIV/0!</v>
      </c>
      <c r="BO90" s="118" t="e">
        <f t="shared" si="110"/>
        <v>#DIV/0!</v>
      </c>
      <c r="BP90" s="118" t="e">
        <f t="shared" si="110"/>
        <v>#DIV/0!</v>
      </c>
      <c r="BQ90" s="118" t="e">
        <f t="shared" si="110"/>
        <v>#DIV/0!</v>
      </c>
      <c r="BR90" s="118" t="e">
        <f>BA90/SUM(N90:INDEX(N90:P90,IF($A$2&lt;3,$A$2,3)))</f>
        <v>#DIV/0!</v>
      </c>
      <c r="BS90" s="118" t="e">
        <f>BB90/SUM(Q90:INDEX(Q90:S90,$B$2))</f>
        <v>#DIV/0!</v>
      </c>
      <c r="BT90" s="118" t="e">
        <f t="shared" si="111"/>
        <v>#DIV/0!</v>
      </c>
      <c r="BU90" s="118" t="e">
        <f t="shared" si="111"/>
        <v>#DIV/0!</v>
      </c>
      <c r="BV90" s="118" t="e">
        <f t="shared" si="112"/>
        <v>#DIV/0!</v>
      </c>
    </row>
    <row r="91" spans="1:74" x14ac:dyDescent="0.25"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24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</row>
    <row r="92" spans="1:74" x14ac:dyDescent="0.25"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24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</row>
    <row r="93" spans="1:74" x14ac:dyDescent="0.25">
      <c r="A93" s="24">
        <f>'Full Agency'!A93</f>
        <v>0</v>
      </c>
      <c r="AJ93" s="190" t="s">
        <v>28</v>
      </c>
      <c r="AK93" s="190"/>
      <c r="AL93" s="190"/>
      <c r="AM93" s="190"/>
      <c r="AN93" s="190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24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</row>
    <row r="94" spans="1:74" s="19" customFormat="1" x14ac:dyDescent="0.25">
      <c r="A94" s="2" t="s">
        <v>33</v>
      </c>
      <c r="B94" s="3">
        <v>42005</v>
      </c>
      <c r="C94" s="3">
        <v>42036</v>
      </c>
      <c r="D94" s="3">
        <v>42064</v>
      </c>
      <c r="E94" s="3">
        <v>42095</v>
      </c>
      <c r="F94" s="3">
        <v>42125</v>
      </c>
      <c r="G94" s="3">
        <v>42156</v>
      </c>
      <c r="H94" s="3">
        <v>42186</v>
      </c>
      <c r="I94" s="3">
        <v>42217</v>
      </c>
      <c r="J94" s="3">
        <v>42248</v>
      </c>
      <c r="K94" s="3">
        <v>42278</v>
      </c>
      <c r="L94" s="3">
        <v>42309</v>
      </c>
      <c r="M94" s="3">
        <v>42339</v>
      </c>
      <c r="N94" s="3">
        <v>42370</v>
      </c>
      <c r="O94" s="3">
        <v>42401</v>
      </c>
      <c r="P94" s="3">
        <v>42430</v>
      </c>
      <c r="Q94" s="3">
        <v>42461</v>
      </c>
      <c r="R94" s="3">
        <v>42491</v>
      </c>
      <c r="S94" s="3">
        <v>42522</v>
      </c>
      <c r="T94" s="3">
        <v>42552</v>
      </c>
      <c r="U94" s="3">
        <v>42583</v>
      </c>
      <c r="V94" s="3">
        <v>42614</v>
      </c>
      <c r="W94" s="3">
        <v>42644</v>
      </c>
      <c r="X94" s="3">
        <v>42675</v>
      </c>
      <c r="Y94" s="3">
        <v>42705</v>
      </c>
      <c r="Z94" s="29" t="str">
        <f>$Z$87</f>
        <v>YTD 6/16</v>
      </c>
      <c r="AA94" s="29" t="s">
        <v>19</v>
      </c>
      <c r="AB94" s="29" t="s">
        <v>20</v>
      </c>
      <c r="AC94" s="29" t="s">
        <v>21</v>
      </c>
      <c r="AD94" s="29" t="s">
        <v>22</v>
      </c>
      <c r="AE94" s="26" t="str">
        <f>"YTD " &amp; A93 &amp;"/15"</f>
        <v>YTD 0/15</v>
      </c>
      <c r="AF94" s="26" t="s">
        <v>23</v>
      </c>
      <c r="AG94" s="26" t="s">
        <v>24</v>
      </c>
      <c r="AH94" s="26" t="s">
        <v>25</v>
      </c>
      <c r="AI94" s="26" t="s">
        <v>26</v>
      </c>
      <c r="AJ94" s="30" t="s">
        <v>27</v>
      </c>
      <c r="AK94" s="30" t="s">
        <v>29</v>
      </c>
      <c r="AL94" s="30" t="s">
        <v>30</v>
      </c>
      <c r="AM94" s="30" t="s">
        <v>31</v>
      </c>
      <c r="AN94" s="30" t="s">
        <v>32</v>
      </c>
      <c r="AO94" s="108">
        <v>42736</v>
      </c>
      <c r="AP94" s="108">
        <v>42767</v>
      </c>
      <c r="AQ94" s="108">
        <v>42795</v>
      </c>
      <c r="AR94" s="108">
        <v>42826</v>
      </c>
      <c r="AS94" s="108">
        <v>42856</v>
      </c>
      <c r="AT94" s="108">
        <v>42887</v>
      </c>
      <c r="AU94" s="108">
        <v>42917</v>
      </c>
      <c r="AV94" s="108">
        <v>42948</v>
      </c>
      <c r="AW94" s="108">
        <v>42979</v>
      </c>
      <c r="AX94" s="108">
        <v>43009</v>
      </c>
      <c r="AY94" s="108">
        <v>43040</v>
      </c>
      <c r="AZ94" s="108">
        <v>43070</v>
      </c>
      <c r="BA94" s="29" t="s">
        <v>123</v>
      </c>
      <c r="BB94" s="29" t="s">
        <v>124</v>
      </c>
      <c r="BC94" s="29" t="s">
        <v>125</v>
      </c>
      <c r="BD94" s="29" t="s">
        <v>126</v>
      </c>
      <c r="BE94" s="29" t="str">
        <f>$BE$3</f>
        <v>YTD 6/17</v>
      </c>
      <c r="BF94" s="121">
        <v>42736</v>
      </c>
      <c r="BG94" s="108">
        <v>42767</v>
      </c>
      <c r="BH94" s="108">
        <v>42795</v>
      </c>
      <c r="BI94" s="108">
        <v>42826</v>
      </c>
      <c r="BJ94" s="108">
        <v>42856</v>
      </c>
      <c r="BK94" s="108">
        <v>42887</v>
      </c>
      <c r="BL94" s="108">
        <v>42917</v>
      </c>
      <c r="BM94" s="108">
        <v>42948</v>
      </c>
      <c r="BN94" s="108">
        <v>42979</v>
      </c>
      <c r="BO94" s="108">
        <v>43009</v>
      </c>
      <c r="BP94" s="108">
        <v>43040</v>
      </c>
      <c r="BQ94" s="108">
        <v>43070</v>
      </c>
      <c r="BR94" s="29" t="s">
        <v>127</v>
      </c>
      <c r="BS94" s="29" t="s">
        <v>128</v>
      </c>
      <c r="BT94" s="29" t="s">
        <v>96</v>
      </c>
      <c r="BU94" s="29" t="s">
        <v>129</v>
      </c>
      <c r="BV94" s="112" t="s">
        <v>130</v>
      </c>
    </row>
    <row r="95" spans="1:74" x14ac:dyDescent="0.25">
      <c r="A95" t="s">
        <v>159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T95" s="6"/>
      <c r="W95" s="6"/>
      <c r="X95" s="6"/>
      <c r="Y95" s="6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31" t="e">
        <f>Z95/AE95-1</f>
        <v>#DIV/0!</v>
      </c>
      <c r="AK95" s="31" t="e">
        <f t="shared" ref="AK95:AN103" si="122">AA95/AF95-1</f>
        <v>#DIV/0!</v>
      </c>
      <c r="AL95" s="31" t="e">
        <f t="shared" si="122"/>
        <v>#DIV/0!</v>
      </c>
      <c r="AM95" s="31" t="e">
        <f t="shared" si="122"/>
        <v>#DIV/0!</v>
      </c>
      <c r="AN95" s="31" t="e">
        <f t="shared" si="122"/>
        <v>#DIV/0!</v>
      </c>
      <c r="AO95" s="22">
        <f>[17]APE!K27</f>
        <v>1687.2940000000001</v>
      </c>
      <c r="AP95" s="22">
        <f>[18]APE!K27</f>
        <v>2150.1574999999998</v>
      </c>
      <c r="AQ95" s="22">
        <f>[19]APE!K27</f>
        <v>2114.09</v>
      </c>
      <c r="AR95" s="22">
        <f>[20]APE!U28</f>
        <v>4779.33</v>
      </c>
      <c r="AS95" s="22">
        <f>[21]APE!U28</f>
        <v>4006.04</v>
      </c>
      <c r="AT95" s="22">
        <f>[22]APE!U28</f>
        <v>3243.06</v>
      </c>
      <c r="AU95" s="18"/>
      <c r="AV95" s="18"/>
      <c r="AW95" s="18"/>
      <c r="AX95" s="18"/>
      <c r="AY95" s="18"/>
      <c r="AZ95" s="18"/>
      <c r="BA95" s="110">
        <f>SUM(AO95:INDEX(AO95:AQ95,IF($A$2&lt;3,$A$2,3)))</f>
        <v>5951.5415000000003</v>
      </c>
      <c r="BB95" s="110">
        <f>SUM(AR95:INDEX(AR95:AT95,IF(AND($A$2&gt;3,$A$2&lt;7),$A$2-3,0)))</f>
        <v>12028.429999999998</v>
      </c>
      <c r="BC95" s="110">
        <f>SUM(AU95:INDEX(AU95:AW95,IF(AND($A$2&gt;6,$A$2&lt;10),$A$2-6,0)))</f>
        <v>0</v>
      </c>
      <c r="BD95" s="110">
        <f>SUM(AX95:INDEX(AX95:AZ95,IF($A$2&gt;9,$A$2-9,0)))</f>
        <v>0</v>
      </c>
      <c r="BE95" s="110">
        <f>SUM($AO95:INDEX(AO95:AZ95,$A$2))</f>
        <v>17979.971500000003</v>
      </c>
      <c r="BF95" s="125" t="e">
        <f>AO95/N95</f>
        <v>#DIV/0!</v>
      </c>
      <c r="BG95" s="111" t="e">
        <f t="shared" ref="BG95:BQ103" si="123">AP95/O95</f>
        <v>#DIV/0!</v>
      </c>
      <c r="BH95" s="111" t="e">
        <f t="shared" si="123"/>
        <v>#DIV/0!</v>
      </c>
      <c r="BI95" s="111" t="e">
        <f t="shared" si="123"/>
        <v>#DIV/0!</v>
      </c>
      <c r="BJ95" s="111" t="e">
        <f t="shared" si="123"/>
        <v>#DIV/0!</v>
      </c>
      <c r="BK95" s="111" t="e">
        <f t="shared" si="123"/>
        <v>#DIV/0!</v>
      </c>
      <c r="BL95" s="111" t="e">
        <f t="shared" si="123"/>
        <v>#DIV/0!</v>
      </c>
      <c r="BM95" s="111" t="e">
        <f t="shared" si="123"/>
        <v>#DIV/0!</v>
      </c>
      <c r="BN95" s="111" t="e">
        <f t="shared" si="123"/>
        <v>#DIV/0!</v>
      </c>
      <c r="BO95" s="111" t="e">
        <f t="shared" si="123"/>
        <v>#DIV/0!</v>
      </c>
      <c r="BP95" s="111" t="e">
        <f t="shared" si="123"/>
        <v>#DIV/0!</v>
      </c>
      <c r="BQ95" s="111" t="e">
        <f t="shared" si="123"/>
        <v>#DIV/0!</v>
      </c>
      <c r="BR95" s="111" t="e">
        <f>BA95/SUM(N95:INDEX(N95:P95,IF($A$2&lt;3,$A$2,3)))</f>
        <v>#DIV/0!</v>
      </c>
      <c r="BS95" s="111" t="e">
        <f>BB95/SUM(Q95:INDEX(Q95:S95,$B$2))</f>
        <v>#DIV/0!</v>
      </c>
      <c r="BT95" s="111" t="e">
        <f t="shared" ref="BT95:BU103" si="124">BC95/AC95</f>
        <v>#DIV/0!</v>
      </c>
      <c r="BU95" s="111" t="e">
        <f t="shared" si="124"/>
        <v>#DIV/0!</v>
      </c>
      <c r="BV95" s="111" t="e">
        <f>BE95/Z95</f>
        <v>#DIV/0!</v>
      </c>
    </row>
    <row r="96" spans="1:74" x14ac:dyDescent="0.25">
      <c r="A96" t="s">
        <v>5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T96" s="6"/>
      <c r="W96" s="6"/>
      <c r="X96" s="6"/>
      <c r="Y96" s="6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31" t="e">
        <f t="shared" ref="AJ96:AJ103" si="125">Z96/AE96-1</f>
        <v>#DIV/0!</v>
      </c>
      <c r="AK96" s="31" t="e">
        <f t="shared" si="122"/>
        <v>#DIV/0!</v>
      </c>
      <c r="AL96" s="31" t="e">
        <f t="shared" si="122"/>
        <v>#DIV/0!</v>
      </c>
      <c r="AM96" s="31" t="e">
        <f t="shared" si="122"/>
        <v>#DIV/0!</v>
      </c>
      <c r="AN96" s="31" t="e">
        <f t="shared" si="122"/>
        <v>#DIV/0!</v>
      </c>
      <c r="AO96" s="22">
        <f>[17]APE!K28</f>
        <v>2744.444</v>
      </c>
      <c r="AP96" s="22">
        <f>[18]APE!K28</f>
        <v>3649.1990000000101</v>
      </c>
      <c r="AQ96" s="22">
        <f>[19]APE!K28</f>
        <v>9992.42</v>
      </c>
      <c r="AR96" s="22">
        <f>[20]APE!U29</f>
        <v>6493.58</v>
      </c>
      <c r="AS96" s="22">
        <f>[21]APE!U29</f>
        <v>6387.61</v>
      </c>
      <c r="AT96" s="22">
        <f>[22]APE!U29</f>
        <v>14011.94</v>
      </c>
      <c r="AU96" s="18"/>
      <c r="AV96" s="18"/>
      <c r="AW96" s="18"/>
      <c r="AX96" s="18"/>
      <c r="AY96" s="18"/>
      <c r="AZ96" s="18"/>
      <c r="BA96" s="110">
        <f>SUM(AO96:INDEX(AO96:AQ96,IF($A$2&lt;3,$A$2,3)))</f>
        <v>16386.063000000009</v>
      </c>
      <c r="BB96" s="110">
        <f>SUM(AR96:INDEX(AR96:AT96,IF(AND($A$2&gt;3,$A$2&lt;7),$A$2-3,0)))</f>
        <v>26893.129999999997</v>
      </c>
      <c r="BC96" s="110">
        <f>SUM(AU96:INDEX(AU96:AW96,IF(AND($A$2&gt;6,$A$2&lt;10),$A$2-6,0)))</f>
        <v>0</v>
      </c>
      <c r="BD96" s="110">
        <f>SUM(AX96:INDEX(AX96:AZ96,IF($A$2&gt;9,$A$2-9,0)))</f>
        <v>0</v>
      </c>
      <c r="BE96" s="110">
        <f>SUM($AO96:INDEX(AO96:AZ96,$A$2))</f>
        <v>43279.193000000014</v>
      </c>
      <c r="BF96" s="125" t="e">
        <f t="shared" ref="BF96:BF103" si="126">AO96/N96</f>
        <v>#DIV/0!</v>
      </c>
      <c r="BG96" s="111" t="e">
        <f t="shared" si="123"/>
        <v>#DIV/0!</v>
      </c>
      <c r="BH96" s="111" t="e">
        <f t="shared" si="123"/>
        <v>#DIV/0!</v>
      </c>
      <c r="BI96" s="111" t="e">
        <f t="shared" si="123"/>
        <v>#DIV/0!</v>
      </c>
      <c r="BJ96" s="111" t="e">
        <f t="shared" si="123"/>
        <v>#DIV/0!</v>
      </c>
      <c r="BK96" s="111" t="e">
        <f t="shared" si="123"/>
        <v>#DIV/0!</v>
      </c>
      <c r="BL96" s="111" t="e">
        <f t="shared" si="123"/>
        <v>#DIV/0!</v>
      </c>
      <c r="BM96" s="111" t="e">
        <f t="shared" si="123"/>
        <v>#DIV/0!</v>
      </c>
      <c r="BN96" s="111" t="e">
        <f t="shared" si="123"/>
        <v>#DIV/0!</v>
      </c>
      <c r="BO96" s="111" t="e">
        <f t="shared" si="123"/>
        <v>#DIV/0!</v>
      </c>
      <c r="BP96" s="111" t="e">
        <f t="shared" si="123"/>
        <v>#DIV/0!</v>
      </c>
      <c r="BQ96" s="111" t="e">
        <f t="shared" si="123"/>
        <v>#DIV/0!</v>
      </c>
      <c r="BR96" s="111" t="e">
        <f>BA96/SUM(N96:INDEX(N96:P96,IF($A$2&lt;3,$A$2,3)))</f>
        <v>#DIV/0!</v>
      </c>
      <c r="BS96" s="111" t="e">
        <f>BB96/SUM(Q96:INDEX(Q96:S96,$B$2))</f>
        <v>#DIV/0!</v>
      </c>
      <c r="BT96" s="111" t="e">
        <f t="shared" si="124"/>
        <v>#DIV/0!</v>
      </c>
      <c r="BU96" s="111" t="e">
        <f t="shared" si="124"/>
        <v>#DIV/0!</v>
      </c>
      <c r="BV96" s="111" t="e">
        <f t="shared" ref="BV96:BV103" si="127">BE96/Z96</f>
        <v>#DIV/0!</v>
      </c>
    </row>
    <row r="97" spans="1:74" x14ac:dyDescent="0.25">
      <c r="A97" t="s">
        <v>6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T97" s="6"/>
      <c r="W97" s="6"/>
      <c r="X97" s="6"/>
      <c r="Y97" s="6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31" t="e">
        <f t="shared" si="125"/>
        <v>#DIV/0!</v>
      </c>
      <c r="AK97" s="31" t="e">
        <f t="shared" si="122"/>
        <v>#DIV/0!</v>
      </c>
      <c r="AL97" s="31" t="e">
        <f t="shared" si="122"/>
        <v>#DIV/0!</v>
      </c>
      <c r="AM97" s="31" t="e">
        <f t="shared" si="122"/>
        <v>#DIV/0!</v>
      </c>
      <c r="AN97" s="31" t="e">
        <f t="shared" si="122"/>
        <v>#DIV/0!</v>
      </c>
      <c r="AO97" s="22">
        <f>[17]APE!K29</f>
        <v>2254.7399999999998</v>
      </c>
      <c r="AP97" s="22">
        <f>[18]APE!K29</f>
        <v>1543.393</v>
      </c>
      <c r="AQ97" s="22">
        <f>[19]APE!K29</f>
        <v>3691.16</v>
      </c>
      <c r="AR97" s="22">
        <f>[20]APE!U30</f>
        <v>3582.12</v>
      </c>
      <c r="AS97" s="22">
        <f>[21]APE!U30</f>
        <v>2801.18</v>
      </c>
      <c r="AT97" s="22">
        <f>[22]APE!U30</f>
        <v>2103.4</v>
      </c>
      <c r="AU97" s="18"/>
      <c r="AV97" s="18"/>
      <c r="AW97" s="18"/>
      <c r="AX97" s="18"/>
      <c r="AY97" s="18"/>
      <c r="AZ97" s="18"/>
      <c r="BA97" s="110">
        <f>SUM(AO97:INDEX(AO97:AQ97,IF($A$2&lt;3,$A$2,3)))</f>
        <v>7489.2929999999997</v>
      </c>
      <c r="BB97" s="110">
        <f>SUM(AR97:INDEX(AR97:AT97,IF(AND($A$2&gt;3,$A$2&lt;7),$A$2-3,0)))</f>
        <v>8486.6999999999989</v>
      </c>
      <c r="BC97" s="110">
        <f>SUM(AU97:INDEX(AU97:AW97,IF(AND($A$2&gt;6,$A$2&lt;10),$A$2-6,0)))</f>
        <v>0</v>
      </c>
      <c r="BD97" s="110">
        <f>SUM(AX97:INDEX(AX97:AZ97,IF($A$2&gt;9,$A$2-9,0)))</f>
        <v>0</v>
      </c>
      <c r="BE97" s="110">
        <f>SUM($AO97:INDEX(AO97:AZ97,$A$2))</f>
        <v>15975.993</v>
      </c>
      <c r="BF97" s="125" t="e">
        <f t="shared" si="126"/>
        <v>#DIV/0!</v>
      </c>
      <c r="BG97" s="111" t="e">
        <f t="shared" si="123"/>
        <v>#DIV/0!</v>
      </c>
      <c r="BH97" s="111" t="e">
        <f t="shared" si="123"/>
        <v>#DIV/0!</v>
      </c>
      <c r="BI97" s="111" t="e">
        <f t="shared" si="123"/>
        <v>#DIV/0!</v>
      </c>
      <c r="BJ97" s="111" t="e">
        <f t="shared" si="123"/>
        <v>#DIV/0!</v>
      </c>
      <c r="BK97" s="111" t="e">
        <f t="shared" si="123"/>
        <v>#DIV/0!</v>
      </c>
      <c r="BL97" s="111" t="e">
        <f t="shared" si="123"/>
        <v>#DIV/0!</v>
      </c>
      <c r="BM97" s="111" t="e">
        <f t="shared" si="123"/>
        <v>#DIV/0!</v>
      </c>
      <c r="BN97" s="111" t="e">
        <f t="shared" si="123"/>
        <v>#DIV/0!</v>
      </c>
      <c r="BO97" s="111" t="e">
        <f t="shared" si="123"/>
        <v>#DIV/0!</v>
      </c>
      <c r="BP97" s="111" t="e">
        <f t="shared" si="123"/>
        <v>#DIV/0!</v>
      </c>
      <c r="BQ97" s="111" t="e">
        <f t="shared" si="123"/>
        <v>#DIV/0!</v>
      </c>
      <c r="BR97" s="111" t="e">
        <f>BA97/SUM(N97:INDEX(N97:P97,IF($A$2&lt;3,$A$2,3)))</f>
        <v>#DIV/0!</v>
      </c>
      <c r="BS97" s="111" t="e">
        <f>BB97/SUM(Q97:INDEX(Q97:S97,$B$2))</f>
        <v>#DIV/0!</v>
      </c>
      <c r="BT97" s="111" t="e">
        <f t="shared" si="124"/>
        <v>#DIV/0!</v>
      </c>
      <c r="BU97" s="111" t="e">
        <f t="shared" si="124"/>
        <v>#DIV/0!</v>
      </c>
      <c r="BV97" s="111" t="e">
        <f t="shared" si="127"/>
        <v>#DIV/0!</v>
      </c>
    </row>
    <row r="98" spans="1:74" x14ac:dyDescent="0.25">
      <c r="A98" t="s">
        <v>7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T98" s="6"/>
      <c r="W98" s="6"/>
      <c r="X98" s="6"/>
      <c r="Y98" s="6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31" t="e">
        <f t="shared" si="125"/>
        <v>#DIV/0!</v>
      </c>
      <c r="AK98" s="31" t="e">
        <f t="shared" si="122"/>
        <v>#DIV/0!</v>
      </c>
      <c r="AL98" s="31" t="e">
        <f t="shared" si="122"/>
        <v>#DIV/0!</v>
      </c>
      <c r="AM98" s="31" t="e">
        <f t="shared" si="122"/>
        <v>#DIV/0!</v>
      </c>
      <c r="AN98" s="31" t="e">
        <f t="shared" si="122"/>
        <v>#DIV/0!</v>
      </c>
      <c r="AO98" s="22">
        <f>[17]APE!K30</f>
        <v>3424.9974999999999</v>
      </c>
      <c r="AP98" s="22">
        <f>[18]APE!K30</f>
        <v>5209.3430000000199</v>
      </c>
      <c r="AQ98" s="22">
        <f>[19]APE!K30</f>
        <v>4190.08</v>
      </c>
      <c r="AR98" s="22">
        <f>[20]APE!U31</f>
        <v>2673.88</v>
      </c>
      <c r="AS98" s="22">
        <f>[21]APE!U31</f>
        <v>3095.1</v>
      </c>
      <c r="AT98" s="22">
        <f>[22]APE!U31</f>
        <v>2729.84</v>
      </c>
      <c r="AU98" s="18"/>
      <c r="AV98" s="18"/>
      <c r="AW98" s="18"/>
      <c r="AX98" s="18"/>
      <c r="AY98" s="18"/>
      <c r="AZ98" s="18"/>
      <c r="BA98" s="110">
        <f>SUM(AO98:INDEX(AO98:AQ98,IF($A$2&lt;3,$A$2,3)))</f>
        <v>12824.42050000002</v>
      </c>
      <c r="BB98" s="110">
        <f>SUM(AR98:INDEX(AR98:AT98,IF(AND($A$2&gt;3,$A$2&lt;7),$A$2-3,0)))</f>
        <v>8498.82</v>
      </c>
      <c r="BC98" s="110">
        <f>SUM(AU98:INDEX(AU98:AW98,IF(AND($A$2&gt;6,$A$2&lt;10),$A$2-6,0)))</f>
        <v>0</v>
      </c>
      <c r="BD98" s="110">
        <f>SUM(AX98:INDEX(AX98:AZ98,IF($A$2&gt;9,$A$2-9,0)))</f>
        <v>0</v>
      </c>
      <c r="BE98" s="110">
        <f>SUM($AO98:INDEX(AO98:AZ98,$A$2))</f>
        <v>21323.240500000018</v>
      </c>
      <c r="BF98" s="125" t="e">
        <f t="shared" si="126"/>
        <v>#DIV/0!</v>
      </c>
      <c r="BG98" s="111" t="e">
        <f t="shared" si="123"/>
        <v>#DIV/0!</v>
      </c>
      <c r="BH98" s="111" t="e">
        <f t="shared" si="123"/>
        <v>#DIV/0!</v>
      </c>
      <c r="BI98" s="111" t="e">
        <f t="shared" si="123"/>
        <v>#DIV/0!</v>
      </c>
      <c r="BJ98" s="111" t="e">
        <f t="shared" si="123"/>
        <v>#DIV/0!</v>
      </c>
      <c r="BK98" s="111" t="e">
        <f t="shared" si="123"/>
        <v>#DIV/0!</v>
      </c>
      <c r="BL98" s="111" t="e">
        <f t="shared" si="123"/>
        <v>#DIV/0!</v>
      </c>
      <c r="BM98" s="111" t="e">
        <f t="shared" si="123"/>
        <v>#DIV/0!</v>
      </c>
      <c r="BN98" s="111" t="e">
        <f t="shared" si="123"/>
        <v>#DIV/0!</v>
      </c>
      <c r="BO98" s="111" t="e">
        <f t="shared" si="123"/>
        <v>#DIV/0!</v>
      </c>
      <c r="BP98" s="111" t="e">
        <f t="shared" si="123"/>
        <v>#DIV/0!</v>
      </c>
      <c r="BQ98" s="111" t="e">
        <f t="shared" si="123"/>
        <v>#DIV/0!</v>
      </c>
      <c r="BR98" s="111" t="e">
        <f>BA98/SUM(N98:INDEX(N98:P98,IF($A$2&lt;3,$A$2,3)))</f>
        <v>#DIV/0!</v>
      </c>
      <c r="BS98" s="111" t="e">
        <f>BB98/SUM(Q98:INDEX(Q98:S98,$B$2))</f>
        <v>#DIV/0!</v>
      </c>
      <c r="BT98" s="111" t="e">
        <f t="shared" si="124"/>
        <v>#DIV/0!</v>
      </c>
      <c r="BU98" s="111" t="e">
        <f t="shared" si="124"/>
        <v>#DIV/0!</v>
      </c>
      <c r="BV98" s="111" t="e">
        <f t="shared" si="127"/>
        <v>#DIV/0!</v>
      </c>
    </row>
    <row r="99" spans="1:74" x14ac:dyDescent="0.25">
      <c r="A99" t="s">
        <v>8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T99" s="6"/>
      <c r="W99" s="6"/>
      <c r="X99" s="6"/>
      <c r="Y99" s="6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31" t="e">
        <f t="shared" si="125"/>
        <v>#DIV/0!</v>
      </c>
      <c r="AK99" s="31" t="e">
        <f t="shared" si="122"/>
        <v>#DIV/0!</v>
      </c>
      <c r="AL99" s="31" t="e">
        <f t="shared" si="122"/>
        <v>#DIV/0!</v>
      </c>
      <c r="AM99" s="31" t="e">
        <f t="shared" si="122"/>
        <v>#DIV/0!</v>
      </c>
      <c r="AN99" s="31" t="e">
        <f t="shared" si="122"/>
        <v>#DIV/0!</v>
      </c>
      <c r="AO99" s="22">
        <f>[17]APE!K31</f>
        <v>1760.8865000000001</v>
      </c>
      <c r="AP99" s="22">
        <f>[18]APE!K31</f>
        <v>2975.2559999999999</v>
      </c>
      <c r="AQ99" s="22">
        <f>[19]APE!K31</f>
        <v>4736.33</v>
      </c>
      <c r="AR99" s="22">
        <f>[20]APE!U32</f>
        <v>1972.66</v>
      </c>
      <c r="AS99" s="22">
        <f>[21]APE!U32</f>
        <v>1658.56</v>
      </c>
      <c r="AT99" s="22">
        <f>[22]APE!U32</f>
        <v>1482.39</v>
      </c>
      <c r="AU99" s="18"/>
      <c r="AV99" s="18"/>
      <c r="AW99" s="18"/>
      <c r="AX99" s="18"/>
      <c r="AY99" s="18"/>
      <c r="AZ99" s="18"/>
      <c r="BA99" s="110">
        <f>SUM(AO99:INDEX(AO99:AQ99,IF($A$2&lt;3,$A$2,3)))</f>
        <v>9472.4724999999999</v>
      </c>
      <c r="BB99" s="110">
        <f>SUM(AR99:INDEX(AR99:AT99,IF(AND($A$2&gt;3,$A$2&lt;7),$A$2-3,0)))</f>
        <v>5113.6100000000006</v>
      </c>
      <c r="BC99" s="110">
        <f>SUM(AU99:INDEX(AU99:AW99,IF(AND($A$2&gt;6,$A$2&lt;10),$A$2-6,0)))</f>
        <v>0</v>
      </c>
      <c r="BD99" s="110">
        <f>SUM(AX99:INDEX(AX99:AZ99,IF($A$2&gt;9,$A$2-9,0)))</f>
        <v>0</v>
      </c>
      <c r="BE99" s="110">
        <f>SUM($AO99:INDEX(AO99:AZ99,$A$2))</f>
        <v>14586.082499999999</v>
      </c>
      <c r="BF99" s="125" t="e">
        <f t="shared" si="126"/>
        <v>#DIV/0!</v>
      </c>
      <c r="BG99" s="111" t="e">
        <f t="shared" si="123"/>
        <v>#DIV/0!</v>
      </c>
      <c r="BH99" s="111" t="e">
        <f t="shared" si="123"/>
        <v>#DIV/0!</v>
      </c>
      <c r="BI99" s="111" t="e">
        <f t="shared" si="123"/>
        <v>#DIV/0!</v>
      </c>
      <c r="BJ99" s="111" t="e">
        <f t="shared" si="123"/>
        <v>#DIV/0!</v>
      </c>
      <c r="BK99" s="111" t="e">
        <f t="shared" si="123"/>
        <v>#DIV/0!</v>
      </c>
      <c r="BL99" s="111" t="e">
        <f t="shared" si="123"/>
        <v>#DIV/0!</v>
      </c>
      <c r="BM99" s="111" t="e">
        <f t="shared" si="123"/>
        <v>#DIV/0!</v>
      </c>
      <c r="BN99" s="111" t="e">
        <f t="shared" si="123"/>
        <v>#DIV/0!</v>
      </c>
      <c r="BO99" s="111" t="e">
        <f t="shared" si="123"/>
        <v>#DIV/0!</v>
      </c>
      <c r="BP99" s="111" t="e">
        <f t="shared" si="123"/>
        <v>#DIV/0!</v>
      </c>
      <c r="BQ99" s="111" t="e">
        <f t="shared" si="123"/>
        <v>#DIV/0!</v>
      </c>
      <c r="BR99" s="111" t="e">
        <f>BA99/SUM(N99:INDEX(N99:P99,IF($A$2&lt;3,$A$2,3)))</f>
        <v>#DIV/0!</v>
      </c>
      <c r="BS99" s="111" t="e">
        <f>BB99/SUM(Q99:INDEX(Q99:S99,$B$2))</f>
        <v>#DIV/0!</v>
      </c>
      <c r="BT99" s="111" t="e">
        <f t="shared" si="124"/>
        <v>#DIV/0!</v>
      </c>
      <c r="BU99" s="111" t="e">
        <f t="shared" si="124"/>
        <v>#DIV/0!</v>
      </c>
      <c r="BV99" s="111" t="e">
        <f t="shared" si="127"/>
        <v>#DIV/0!</v>
      </c>
    </row>
    <row r="100" spans="1:74" x14ac:dyDescent="0.25">
      <c r="A100" t="s">
        <v>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T100" s="6"/>
      <c r="W100" s="6"/>
      <c r="X100" s="6"/>
      <c r="Y100" s="6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31" t="e">
        <f t="shared" si="125"/>
        <v>#DIV/0!</v>
      </c>
      <c r="AK100" s="31" t="e">
        <f t="shared" si="122"/>
        <v>#DIV/0!</v>
      </c>
      <c r="AL100" s="31" t="e">
        <f t="shared" si="122"/>
        <v>#DIV/0!</v>
      </c>
      <c r="AM100" s="31" t="e">
        <f t="shared" si="122"/>
        <v>#DIV/0!</v>
      </c>
      <c r="AN100" s="31" t="e">
        <f t="shared" si="122"/>
        <v>#DIV/0!</v>
      </c>
      <c r="AO100" s="22">
        <f>[17]APE!K32</f>
        <v>840.21400000000096</v>
      </c>
      <c r="AP100" s="22">
        <f>[18]APE!K32</f>
        <v>1171.4829999999999</v>
      </c>
      <c r="AQ100" s="22">
        <f>[19]APE!K32</f>
        <v>2134.5100000000002</v>
      </c>
      <c r="AR100" s="22">
        <f>[20]APE!U33</f>
        <v>1761.58</v>
      </c>
      <c r="AS100" s="22">
        <f>[21]APE!U33</f>
        <v>1530.32</v>
      </c>
      <c r="AT100" s="22">
        <f>[22]APE!U33</f>
        <v>1037.1600000000001</v>
      </c>
      <c r="AU100" s="18"/>
      <c r="AV100" s="18"/>
      <c r="AW100" s="18"/>
      <c r="AX100" s="18"/>
      <c r="AY100" s="18"/>
      <c r="AZ100" s="18"/>
      <c r="BA100" s="110">
        <f>SUM(AO100:INDEX(AO100:AQ100,IF($A$2&lt;3,$A$2,3)))</f>
        <v>4146.2070000000012</v>
      </c>
      <c r="BB100" s="110">
        <f>SUM(AR100:INDEX(AR100:AT100,IF(AND($A$2&gt;3,$A$2&lt;7),$A$2-3,0)))</f>
        <v>4329.0599999999995</v>
      </c>
      <c r="BC100" s="110">
        <f>SUM(AU100:INDEX(AU100:AW100,IF(AND($A$2&gt;6,$A$2&lt;10),$A$2-6,0)))</f>
        <v>0</v>
      </c>
      <c r="BD100" s="110">
        <f>SUM(AX100:INDEX(AX100:AZ100,IF($A$2&gt;9,$A$2-9,0)))</f>
        <v>0</v>
      </c>
      <c r="BE100" s="110">
        <f>SUM($AO100:INDEX(AO100:AZ100,$A$2))</f>
        <v>8475.2670000000016</v>
      </c>
      <c r="BF100" s="125" t="e">
        <f t="shared" si="126"/>
        <v>#DIV/0!</v>
      </c>
      <c r="BG100" s="111" t="e">
        <f t="shared" si="123"/>
        <v>#DIV/0!</v>
      </c>
      <c r="BH100" s="111" t="e">
        <f t="shared" si="123"/>
        <v>#DIV/0!</v>
      </c>
      <c r="BI100" s="111" t="e">
        <f t="shared" si="123"/>
        <v>#DIV/0!</v>
      </c>
      <c r="BJ100" s="111" t="e">
        <f t="shared" si="123"/>
        <v>#DIV/0!</v>
      </c>
      <c r="BK100" s="111" t="e">
        <f t="shared" si="123"/>
        <v>#DIV/0!</v>
      </c>
      <c r="BL100" s="111" t="e">
        <f t="shared" si="123"/>
        <v>#DIV/0!</v>
      </c>
      <c r="BM100" s="111" t="e">
        <f t="shared" si="123"/>
        <v>#DIV/0!</v>
      </c>
      <c r="BN100" s="111" t="e">
        <f t="shared" si="123"/>
        <v>#DIV/0!</v>
      </c>
      <c r="BO100" s="111" t="e">
        <f t="shared" si="123"/>
        <v>#DIV/0!</v>
      </c>
      <c r="BP100" s="111" t="e">
        <f t="shared" si="123"/>
        <v>#DIV/0!</v>
      </c>
      <c r="BQ100" s="111" t="e">
        <f t="shared" si="123"/>
        <v>#DIV/0!</v>
      </c>
      <c r="BR100" s="111" t="e">
        <f>BA100/SUM(N100:INDEX(N100:P100,IF($A$2&lt;3,$A$2,3)))</f>
        <v>#DIV/0!</v>
      </c>
      <c r="BS100" s="111" t="e">
        <f>BB100/SUM(Q100:INDEX(Q100:S100,$B$2))</f>
        <v>#DIV/0!</v>
      </c>
      <c r="BT100" s="111" t="e">
        <f t="shared" si="124"/>
        <v>#DIV/0!</v>
      </c>
      <c r="BU100" s="111" t="e">
        <f t="shared" si="124"/>
        <v>#DIV/0!</v>
      </c>
      <c r="BV100" s="111" t="e">
        <f t="shared" si="127"/>
        <v>#DIV/0!</v>
      </c>
    </row>
    <row r="101" spans="1:74" x14ac:dyDescent="0.25">
      <c r="A101" t="s">
        <v>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T101" s="6"/>
      <c r="W101" s="6"/>
      <c r="X101" s="6"/>
      <c r="Y101" s="6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31" t="e">
        <f t="shared" si="125"/>
        <v>#DIV/0!</v>
      </c>
      <c r="AK101" s="31" t="e">
        <f t="shared" si="122"/>
        <v>#DIV/0!</v>
      </c>
      <c r="AL101" s="31" t="e">
        <f t="shared" si="122"/>
        <v>#DIV/0!</v>
      </c>
      <c r="AM101" s="31" t="e">
        <f t="shared" si="122"/>
        <v>#DIV/0!</v>
      </c>
      <c r="AN101" s="31" t="e">
        <f t="shared" si="122"/>
        <v>#DIV/0!</v>
      </c>
      <c r="AO101" s="22">
        <f>[17]APE!K33</f>
        <v>1217.8309999999999</v>
      </c>
      <c r="AP101" s="22">
        <f>[18]APE!K33</f>
        <v>1922.7315000000001</v>
      </c>
      <c r="AQ101" s="22">
        <f>[19]APE!K33</f>
        <v>1980.48</v>
      </c>
      <c r="AR101" s="22">
        <f>[20]APE!U34</f>
        <v>2168.1799999999998</v>
      </c>
      <c r="AS101" s="22">
        <f>[21]APE!U34</f>
        <v>2152.69</v>
      </c>
      <c r="AT101" s="22">
        <f>[22]APE!U34</f>
        <v>2010.81</v>
      </c>
      <c r="AU101" s="18"/>
      <c r="AV101" s="18"/>
      <c r="AW101" s="18"/>
      <c r="AX101" s="18"/>
      <c r="AY101" s="18"/>
      <c r="AZ101" s="18"/>
      <c r="BA101" s="110">
        <f>SUM(AO101:INDEX(AO101:AQ101,IF($A$2&lt;3,$A$2,3)))</f>
        <v>5121.0424999999996</v>
      </c>
      <c r="BB101" s="110">
        <f>SUM(AR101:INDEX(AR101:AT101,IF(AND($A$2&gt;3,$A$2&lt;7),$A$2-3,0)))</f>
        <v>6331.68</v>
      </c>
      <c r="BC101" s="110">
        <f>SUM(AU101:INDEX(AU101:AW101,IF(AND($A$2&gt;6,$A$2&lt;10),$A$2-6,0)))</f>
        <v>0</v>
      </c>
      <c r="BD101" s="110">
        <f>SUM(AX101:INDEX(AX101:AZ101,IF($A$2&gt;9,$A$2-9,0)))</f>
        <v>0</v>
      </c>
      <c r="BE101" s="110">
        <f>SUM($AO101:INDEX(AO101:AZ101,$A$2))</f>
        <v>11452.7225</v>
      </c>
      <c r="BF101" s="125" t="e">
        <f t="shared" si="126"/>
        <v>#DIV/0!</v>
      </c>
      <c r="BG101" s="111" t="e">
        <f t="shared" si="123"/>
        <v>#DIV/0!</v>
      </c>
      <c r="BH101" s="111" t="e">
        <f t="shared" si="123"/>
        <v>#DIV/0!</v>
      </c>
      <c r="BI101" s="111" t="e">
        <f t="shared" si="123"/>
        <v>#DIV/0!</v>
      </c>
      <c r="BJ101" s="111" t="e">
        <f t="shared" si="123"/>
        <v>#DIV/0!</v>
      </c>
      <c r="BK101" s="111" t="e">
        <f t="shared" si="123"/>
        <v>#DIV/0!</v>
      </c>
      <c r="BL101" s="111" t="e">
        <f t="shared" si="123"/>
        <v>#DIV/0!</v>
      </c>
      <c r="BM101" s="111" t="e">
        <f t="shared" si="123"/>
        <v>#DIV/0!</v>
      </c>
      <c r="BN101" s="111" t="e">
        <f t="shared" si="123"/>
        <v>#DIV/0!</v>
      </c>
      <c r="BO101" s="111" t="e">
        <f t="shared" si="123"/>
        <v>#DIV/0!</v>
      </c>
      <c r="BP101" s="111" t="e">
        <f t="shared" si="123"/>
        <v>#DIV/0!</v>
      </c>
      <c r="BQ101" s="111" t="e">
        <f t="shared" si="123"/>
        <v>#DIV/0!</v>
      </c>
      <c r="BR101" s="111" t="e">
        <f>BA101/SUM(N101:INDEX(N101:P101,IF($A$2&lt;3,$A$2,3)))</f>
        <v>#DIV/0!</v>
      </c>
      <c r="BS101" s="111" t="e">
        <f>BB101/SUM(Q101:INDEX(Q101:S101,$B$2))</f>
        <v>#DIV/0!</v>
      </c>
      <c r="BT101" s="111" t="e">
        <f t="shared" si="124"/>
        <v>#DIV/0!</v>
      </c>
      <c r="BU101" s="111" t="e">
        <f t="shared" si="124"/>
        <v>#DIV/0!</v>
      </c>
      <c r="BV101" s="111" t="e">
        <f t="shared" si="127"/>
        <v>#DIV/0!</v>
      </c>
    </row>
    <row r="102" spans="1:74" x14ac:dyDescent="0.25">
      <c r="A102" s="135" t="s">
        <v>136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T102" s="6"/>
      <c r="W102" s="6"/>
      <c r="X102" s="6"/>
      <c r="Y102" s="6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31"/>
      <c r="AK102" s="31"/>
      <c r="AL102" s="31"/>
      <c r="AM102" s="31"/>
      <c r="AN102" s="31"/>
      <c r="AO102" s="22"/>
      <c r="AP102" s="22">
        <f>[18]APE!K34</f>
        <v>1084.7329999999999</v>
      </c>
      <c r="AQ102" s="22">
        <f>[19]APE!K34</f>
        <v>796.16</v>
      </c>
      <c r="AR102" s="22">
        <f>[20]APE!U35</f>
        <v>2040.47</v>
      </c>
      <c r="AS102" s="22">
        <f>[21]APE!U35</f>
        <v>801.39</v>
      </c>
      <c r="AT102" s="22">
        <f>[22]APE!U35</f>
        <v>755.55</v>
      </c>
      <c r="AU102" s="18"/>
      <c r="AV102" s="18"/>
      <c r="AW102" s="18"/>
      <c r="AX102" s="18"/>
      <c r="AY102" s="18"/>
      <c r="AZ102" s="18"/>
      <c r="BA102" s="110"/>
      <c r="BB102" s="110"/>
      <c r="BC102" s="110"/>
      <c r="BD102" s="110"/>
      <c r="BE102" s="110"/>
      <c r="BF102" s="125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</row>
    <row r="103" spans="1:74" s="19" customFormat="1" x14ac:dyDescent="0.25">
      <c r="A103" s="1" t="s">
        <v>3</v>
      </c>
      <c r="B103" s="15">
        <f>SUM(B95:B101)</f>
        <v>0</v>
      </c>
      <c r="C103" s="15">
        <f t="shared" ref="C103:AD103" si="128">SUM(C95:C101)</f>
        <v>0</v>
      </c>
      <c r="D103" s="15">
        <f t="shared" si="128"/>
        <v>0</v>
      </c>
      <c r="E103" s="15">
        <f t="shared" si="128"/>
        <v>0</v>
      </c>
      <c r="F103" s="15">
        <f t="shared" si="128"/>
        <v>0</v>
      </c>
      <c r="G103" s="15">
        <f t="shared" si="128"/>
        <v>0</v>
      </c>
      <c r="H103" s="15">
        <f t="shared" si="128"/>
        <v>0</v>
      </c>
      <c r="I103" s="15">
        <f t="shared" si="128"/>
        <v>0</v>
      </c>
      <c r="J103" s="15">
        <f t="shared" si="128"/>
        <v>0</v>
      </c>
      <c r="K103" s="15">
        <f t="shared" si="128"/>
        <v>0</v>
      </c>
      <c r="L103" s="15">
        <f t="shared" si="128"/>
        <v>0</v>
      </c>
      <c r="M103" s="15">
        <f t="shared" si="128"/>
        <v>0</v>
      </c>
      <c r="N103" s="15">
        <f t="shared" si="128"/>
        <v>0</v>
      </c>
      <c r="O103" s="15">
        <f t="shared" si="128"/>
        <v>0</v>
      </c>
      <c r="P103" s="15">
        <f t="shared" si="128"/>
        <v>0</v>
      </c>
      <c r="Q103" s="15">
        <f t="shared" si="128"/>
        <v>0</v>
      </c>
      <c r="R103" s="15">
        <f t="shared" si="128"/>
        <v>0</v>
      </c>
      <c r="S103" s="15">
        <f t="shared" si="128"/>
        <v>0</v>
      </c>
      <c r="T103" s="15">
        <f t="shared" si="128"/>
        <v>0</v>
      </c>
      <c r="U103" s="15">
        <f t="shared" si="128"/>
        <v>0</v>
      </c>
      <c r="V103" s="15">
        <f t="shared" si="128"/>
        <v>0</v>
      </c>
      <c r="W103" s="15">
        <f t="shared" si="128"/>
        <v>0</v>
      </c>
      <c r="X103" s="15">
        <f t="shared" si="128"/>
        <v>0</v>
      </c>
      <c r="Y103" s="15">
        <f t="shared" si="128"/>
        <v>0</v>
      </c>
      <c r="Z103" s="7">
        <f t="shared" si="128"/>
        <v>0</v>
      </c>
      <c r="AA103" s="7">
        <f t="shared" si="128"/>
        <v>0</v>
      </c>
      <c r="AB103" s="7">
        <f t="shared" si="128"/>
        <v>0</v>
      </c>
      <c r="AC103" s="7">
        <f t="shared" si="128"/>
        <v>0</v>
      </c>
      <c r="AD103" s="7">
        <f t="shared" si="128"/>
        <v>0</v>
      </c>
      <c r="AE103" s="7">
        <f>SUM(AE95:AE101)</f>
        <v>0</v>
      </c>
      <c r="AF103" s="7">
        <f t="shared" ref="AF103:AI103" si="129">SUM(AF95:AF101)</f>
        <v>0</v>
      </c>
      <c r="AG103" s="7">
        <f t="shared" si="129"/>
        <v>0</v>
      </c>
      <c r="AH103" s="7">
        <f t="shared" si="129"/>
        <v>0</v>
      </c>
      <c r="AI103" s="7">
        <f t="shared" si="129"/>
        <v>0</v>
      </c>
      <c r="AJ103" s="31" t="e">
        <f t="shared" si="125"/>
        <v>#DIV/0!</v>
      </c>
      <c r="AK103" s="31" t="e">
        <f t="shared" si="122"/>
        <v>#DIV/0!</v>
      </c>
      <c r="AL103" s="31" t="e">
        <f t="shared" si="122"/>
        <v>#DIV/0!</v>
      </c>
      <c r="AM103" s="31" t="e">
        <f t="shared" si="122"/>
        <v>#DIV/0!</v>
      </c>
      <c r="AN103" s="31" t="e">
        <f t="shared" si="122"/>
        <v>#DIV/0!</v>
      </c>
      <c r="AO103" s="15">
        <f t="shared" ref="AO103" si="130">SUM(AO95:AO101)</f>
        <v>13930.407000000003</v>
      </c>
      <c r="AP103" s="15">
        <f>SUM(AP95:AP102)</f>
        <v>19706.296000000031</v>
      </c>
      <c r="AQ103" s="15">
        <f t="shared" ref="AQ103:AZ103" si="131">SUM(AQ95:AQ102)</f>
        <v>29635.230000000003</v>
      </c>
      <c r="AR103" s="15">
        <f t="shared" si="131"/>
        <v>25471.800000000003</v>
      </c>
      <c r="AS103" s="15">
        <f t="shared" si="131"/>
        <v>22432.89</v>
      </c>
      <c r="AT103" s="15">
        <f t="shared" si="131"/>
        <v>27374.15</v>
      </c>
      <c r="AU103" s="15">
        <f t="shared" si="131"/>
        <v>0</v>
      </c>
      <c r="AV103" s="15">
        <f t="shared" si="131"/>
        <v>0</v>
      </c>
      <c r="AW103" s="15">
        <f t="shared" si="131"/>
        <v>0</v>
      </c>
      <c r="AX103" s="15">
        <f t="shared" si="131"/>
        <v>0</v>
      </c>
      <c r="AY103" s="15">
        <f t="shared" si="131"/>
        <v>0</v>
      </c>
      <c r="AZ103" s="15">
        <f t="shared" si="131"/>
        <v>0</v>
      </c>
      <c r="BA103" s="116">
        <f>SUM(AO103:INDEX(AO103:AQ103,IF($A$2&lt;3,$A$2,3)))</f>
        <v>63271.933000000041</v>
      </c>
      <c r="BB103" s="116">
        <f>SUM(AR103:INDEX(AR103:AT103,IF(AND($A$2&gt;3,$A$2&lt;7),$A$2-3,0)))</f>
        <v>75278.84</v>
      </c>
      <c r="BC103" s="116">
        <f>SUM(AU103:INDEX(AU103:AW103,IF(AND($A$2&gt;6,$A$2&lt;10),$A$2-6,0)))</f>
        <v>0</v>
      </c>
      <c r="BD103" s="116">
        <f>SUM(AX103:INDEX(AX103:AZ103,IF($A$2&gt;9,$A$2-9,0)))</f>
        <v>0</v>
      </c>
      <c r="BE103" s="116">
        <f>SUM($AO103:INDEX(AO103:AZ103,$A$2))</f>
        <v>138550.77300000004</v>
      </c>
      <c r="BF103" s="126" t="e">
        <f t="shared" si="126"/>
        <v>#DIV/0!</v>
      </c>
      <c r="BG103" s="111" t="e">
        <f t="shared" si="123"/>
        <v>#DIV/0!</v>
      </c>
      <c r="BH103" s="111" t="e">
        <f t="shared" si="123"/>
        <v>#DIV/0!</v>
      </c>
      <c r="BI103" s="111" t="e">
        <f t="shared" si="123"/>
        <v>#DIV/0!</v>
      </c>
      <c r="BJ103" s="111" t="e">
        <f t="shared" si="123"/>
        <v>#DIV/0!</v>
      </c>
      <c r="BK103" s="111" t="e">
        <f t="shared" si="123"/>
        <v>#DIV/0!</v>
      </c>
      <c r="BL103" s="111" t="e">
        <f t="shared" si="123"/>
        <v>#DIV/0!</v>
      </c>
      <c r="BM103" s="111" t="e">
        <f t="shared" si="123"/>
        <v>#DIV/0!</v>
      </c>
      <c r="BN103" s="111" t="e">
        <f t="shared" si="123"/>
        <v>#DIV/0!</v>
      </c>
      <c r="BO103" s="111" t="e">
        <f t="shared" si="123"/>
        <v>#DIV/0!</v>
      </c>
      <c r="BP103" s="111" t="e">
        <f t="shared" si="123"/>
        <v>#DIV/0!</v>
      </c>
      <c r="BQ103" s="111" t="e">
        <f t="shared" si="123"/>
        <v>#DIV/0!</v>
      </c>
      <c r="BR103" s="111" t="e">
        <f>BA103/SUM(N103:INDEX(N103:P103,IF($A$2&lt;3,$A$2,3)))</f>
        <v>#DIV/0!</v>
      </c>
      <c r="BS103" s="111" t="e">
        <f>BB103/SUM(Q103:INDEX(Q103:S103,$B$2))</f>
        <v>#DIV/0!</v>
      </c>
      <c r="BT103" s="111" t="e">
        <f t="shared" si="124"/>
        <v>#DIV/0!</v>
      </c>
      <c r="BU103" s="111" t="e">
        <f t="shared" si="124"/>
        <v>#DIV/0!</v>
      </c>
      <c r="BV103" s="111" t="e">
        <f t="shared" si="127"/>
        <v>#DIV/0!</v>
      </c>
    </row>
    <row r="104" spans="1:74" x14ac:dyDescent="0.25"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24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</row>
    <row r="105" spans="1:74" x14ac:dyDescent="0.25"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24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</row>
    <row r="106" spans="1:74" s="19" customFormat="1" hidden="1" outlineLevel="1" x14ac:dyDescent="0.25">
      <c r="A106" s="2" t="s">
        <v>9</v>
      </c>
      <c r="B106" s="3">
        <v>42005</v>
      </c>
      <c r="C106" s="3">
        <v>42036</v>
      </c>
      <c r="D106" s="3">
        <v>42064</v>
      </c>
      <c r="E106" s="3">
        <v>42095</v>
      </c>
      <c r="F106" s="3">
        <v>42125</v>
      </c>
      <c r="G106" s="3">
        <v>42156</v>
      </c>
      <c r="H106" s="3">
        <v>42186</v>
      </c>
      <c r="I106" s="3">
        <v>42217</v>
      </c>
      <c r="J106" s="3">
        <v>42248</v>
      </c>
      <c r="K106" s="3">
        <v>42278</v>
      </c>
      <c r="L106" s="3">
        <v>42309</v>
      </c>
      <c r="M106" s="3">
        <v>42339</v>
      </c>
      <c r="N106" s="3">
        <v>42370</v>
      </c>
      <c r="O106" s="3">
        <v>42401</v>
      </c>
      <c r="P106" s="3">
        <v>42430</v>
      </c>
      <c r="Q106" s="3">
        <v>42461</v>
      </c>
      <c r="R106" s="3">
        <v>42491</v>
      </c>
      <c r="S106" s="3">
        <v>42522</v>
      </c>
      <c r="T106" s="3">
        <v>42552</v>
      </c>
      <c r="U106" s="3">
        <v>42583</v>
      </c>
      <c r="V106" s="3">
        <v>42614</v>
      </c>
      <c r="W106" s="3">
        <v>42644</v>
      </c>
      <c r="X106" s="3">
        <v>42675</v>
      </c>
      <c r="Y106" s="3">
        <v>42705</v>
      </c>
      <c r="Z106" s="29" t="str">
        <f>$Z$87</f>
        <v>YTD 6/16</v>
      </c>
      <c r="AA106" s="29" t="s">
        <v>19</v>
      </c>
      <c r="AB106" s="29" t="s">
        <v>20</v>
      </c>
      <c r="AC106" s="29" t="s">
        <v>21</v>
      </c>
      <c r="AD106" s="29" t="s">
        <v>22</v>
      </c>
      <c r="AE106" s="26" t="str">
        <f t="shared" ref="AE106:AI106" si="132">AE94</f>
        <v>YTD 0/15</v>
      </c>
      <c r="AF106" s="26" t="str">
        <f t="shared" si="132"/>
        <v>Q1 '15</v>
      </c>
      <c r="AG106" s="26" t="str">
        <f t="shared" si="132"/>
        <v>Q2 '15</v>
      </c>
      <c r="AH106" s="26" t="str">
        <f t="shared" si="132"/>
        <v>Q3 '15</v>
      </c>
      <c r="AI106" s="26" t="str">
        <f t="shared" si="132"/>
        <v>Q4 '15</v>
      </c>
      <c r="AJ106" s="30" t="s">
        <v>27</v>
      </c>
      <c r="AK106" s="30" t="s">
        <v>29</v>
      </c>
      <c r="AL106" s="30" t="s">
        <v>30</v>
      </c>
      <c r="AM106" s="30" t="s">
        <v>31</v>
      </c>
      <c r="AN106" s="30" t="s">
        <v>32</v>
      </c>
      <c r="AO106" s="108">
        <v>42736</v>
      </c>
      <c r="AP106" s="108">
        <v>42767</v>
      </c>
      <c r="AQ106" s="108">
        <v>42795</v>
      </c>
      <c r="AR106" s="108">
        <v>42826</v>
      </c>
      <c r="AS106" s="108">
        <v>42856</v>
      </c>
      <c r="AT106" s="108">
        <v>42887</v>
      </c>
      <c r="AU106" s="108">
        <v>42917</v>
      </c>
      <c r="AV106" s="108">
        <v>42948</v>
      </c>
      <c r="AW106" s="108">
        <v>42979</v>
      </c>
      <c r="AX106" s="108">
        <v>43009</v>
      </c>
      <c r="AY106" s="108">
        <v>43040</v>
      </c>
      <c r="AZ106" s="108">
        <v>43070</v>
      </c>
      <c r="BA106" s="29" t="s">
        <v>123</v>
      </c>
      <c r="BB106" s="29" t="s">
        <v>124</v>
      </c>
      <c r="BC106" s="29" t="s">
        <v>125</v>
      </c>
      <c r="BD106" s="29" t="s">
        <v>126</v>
      </c>
      <c r="BE106" s="29" t="str">
        <f>$BE$3</f>
        <v>YTD 6/17</v>
      </c>
      <c r="BF106" s="121">
        <v>42736</v>
      </c>
      <c r="BG106" s="108">
        <v>42767</v>
      </c>
      <c r="BH106" s="108">
        <v>42795</v>
      </c>
      <c r="BI106" s="108">
        <v>42826</v>
      </c>
      <c r="BJ106" s="108">
        <v>42856</v>
      </c>
      <c r="BK106" s="108">
        <v>42887</v>
      </c>
      <c r="BL106" s="108">
        <v>42917</v>
      </c>
      <c r="BM106" s="108">
        <v>42948</v>
      </c>
      <c r="BN106" s="108">
        <v>42979</v>
      </c>
      <c r="BO106" s="108">
        <v>43009</v>
      </c>
      <c r="BP106" s="108">
        <v>43040</v>
      </c>
      <c r="BQ106" s="108">
        <v>43070</v>
      </c>
      <c r="BR106" s="29" t="s">
        <v>127</v>
      </c>
      <c r="BS106" s="29" t="s">
        <v>128</v>
      </c>
      <c r="BT106" s="29" t="s">
        <v>96</v>
      </c>
      <c r="BU106" s="29" t="s">
        <v>129</v>
      </c>
      <c r="BV106" s="112" t="s">
        <v>130</v>
      </c>
    </row>
    <row r="107" spans="1:74" hidden="1" outlineLevel="1" x14ac:dyDescent="0.25">
      <c r="A107" t="s">
        <v>17</v>
      </c>
      <c r="B107" s="6"/>
      <c r="Z107" s="22"/>
      <c r="AA107" s="22"/>
      <c r="AB107" s="22"/>
      <c r="AC107" s="22"/>
      <c r="AD107" s="22"/>
      <c r="AE107" s="18"/>
      <c r="AF107" s="22"/>
      <c r="AG107" s="22"/>
      <c r="AH107" s="22"/>
      <c r="AI107" s="22"/>
      <c r="AJ107" s="31" t="e">
        <f>Z107/AE107-1</f>
        <v>#DIV/0!</v>
      </c>
      <c r="AK107" s="31" t="e">
        <f t="shared" ref="AK107:AN114" si="133">AA107/AF107-1</f>
        <v>#DIV/0!</v>
      </c>
      <c r="AL107" s="31" t="e">
        <f t="shared" si="133"/>
        <v>#DIV/0!</v>
      </c>
      <c r="AM107" s="31" t="e">
        <f t="shared" si="133"/>
        <v>#DIV/0!</v>
      </c>
      <c r="AN107" s="31" t="e">
        <f t="shared" si="133"/>
        <v>#DIV/0!</v>
      </c>
      <c r="AO107" s="22">
        <f>[17]MP!Z33</f>
        <v>5455</v>
      </c>
      <c r="AP107" s="22">
        <f>[18]MP!Z33</f>
        <v>3696</v>
      </c>
      <c r="AQ107" s="22">
        <f>[19]MP!$Z$33</f>
        <v>3844</v>
      </c>
      <c r="AR107" s="22"/>
      <c r="AS107" s="22"/>
      <c r="AT107" s="22"/>
      <c r="AU107" s="18"/>
      <c r="AV107" s="18"/>
      <c r="AW107" s="18"/>
      <c r="AX107" s="18"/>
      <c r="AY107" s="18"/>
      <c r="AZ107" s="18"/>
      <c r="BA107" s="22">
        <f>INDEX(AO107:AQ107,IF($A$2&lt;3,$A$2,3))</f>
        <v>3844</v>
      </c>
      <c r="BB107" s="22">
        <f>INDEX(AR107:AT107,IF($A$2&lt;7,$A$2-3,3))</f>
        <v>0</v>
      </c>
      <c r="BC107" s="18"/>
      <c r="BD107" s="18"/>
      <c r="BE107" s="22">
        <f>INDEX(AO107:AZ107,$A$2)</f>
        <v>0</v>
      </c>
      <c r="BF107" s="122" t="e">
        <f>AO107/N107</f>
        <v>#DIV/0!</v>
      </c>
      <c r="BG107" s="111" t="e">
        <f>AP107/O107</f>
        <v>#DIV/0!</v>
      </c>
      <c r="BH107" s="111" t="e">
        <f t="shared" ref="BH107:BJ112" si="134">AQ107/P107</f>
        <v>#DIV/0!</v>
      </c>
      <c r="BI107" s="111" t="e">
        <f t="shared" si="134"/>
        <v>#DIV/0!</v>
      </c>
      <c r="BJ107" s="111" t="e">
        <f t="shared" si="134"/>
        <v>#DIV/0!</v>
      </c>
      <c r="BK107" s="18"/>
      <c r="BL107" s="18"/>
      <c r="BM107" s="18"/>
      <c r="BN107" s="18"/>
      <c r="BO107" s="18"/>
      <c r="BP107" s="18"/>
      <c r="BQ107" s="18"/>
      <c r="BR107" s="111" t="e">
        <f>BA107/INDEX(N107:P107,IF($A$2&lt;3,$A$2,3))</f>
        <v>#DIV/0!</v>
      </c>
      <c r="BS107" s="111" t="e">
        <f>BB107/INDEX(Q107:S107,IF($A$2&lt;7,$A$2-3,3))</f>
        <v>#DIV/0!</v>
      </c>
      <c r="BT107" s="18"/>
      <c r="BU107" s="18"/>
      <c r="BV107" s="111" t="e">
        <f t="shared" ref="BV107:BV114" si="135">BE107/Z107</f>
        <v>#DIV/0!</v>
      </c>
    </row>
    <row r="108" spans="1:74" hidden="1" outlineLevel="1" x14ac:dyDescent="0.25">
      <c r="A108" t="s">
        <v>34</v>
      </c>
      <c r="B108" s="6"/>
      <c r="Z108" s="18"/>
      <c r="AA108" s="22"/>
      <c r="AB108" s="22"/>
      <c r="AC108" s="22"/>
      <c r="AD108" s="22"/>
      <c r="AE108" s="18"/>
      <c r="AF108" s="22"/>
      <c r="AG108" s="22"/>
      <c r="AH108" s="22"/>
      <c r="AI108" s="22"/>
      <c r="AJ108" s="31" t="e">
        <f t="shared" ref="AJ108:AJ114" si="136">Z108/AE108-1</f>
        <v>#DIV/0!</v>
      </c>
      <c r="AK108" s="31" t="e">
        <f t="shared" si="133"/>
        <v>#DIV/0!</v>
      </c>
      <c r="AL108" s="31" t="e">
        <f t="shared" si="133"/>
        <v>#DIV/0!</v>
      </c>
      <c r="AM108" s="31" t="e">
        <f t="shared" si="133"/>
        <v>#DIV/0!</v>
      </c>
      <c r="AN108" s="31" t="e">
        <f t="shared" si="133"/>
        <v>#DIV/0!</v>
      </c>
      <c r="AO108" s="22">
        <f>[17]MP!Z34</f>
        <v>253</v>
      </c>
      <c r="AP108" s="22">
        <f>[18]MP!Z34</f>
        <v>272</v>
      </c>
      <c r="AQ108" s="22">
        <f>[19]MP!$Z$35</f>
        <v>287</v>
      </c>
      <c r="AR108" s="22"/>
      <c r="AS108" s="22"/>
      <c r="AT108" s="22"/>
      <c r="AU108" s="18"/>
      <c r="AV108" s="18"/>
      <c r="AW108" s="18"/>
      <c r="AX108" s="18"/>
      <c r="AY108" s="18"/>
      <c r="AZ108" s="18"/>
      <c r="BA108" s="22">
        <f t="shared" ref="BA108:BA112" si="137">INDEX(AO108:AQ108,IF($A$2&lt;3,$A$2,3))</f>
        <v>287</v>
      </c>
      <c r="BB108" s="18">
        <f t="shared" ref="BB108:BB113" si="138">INDEX(AR108:AT108,IF($A$2&lt;7,$A$2-3,3))</f>
        <v>0</v>
      </c>
      <c r="BC108" s="18"/>
      <c r="BD108" s="18"/>
      <c r="BE108" s="22">
        <f t="shared" ref="BE108:BE112" si="139">INDEX(AO108:AZ108,$A$2)</f>
        <v>0</v>
      </c>
      <c r="BF108" s="122" t="e">
        <f t="shared" ref="BF108:BJ114" si="140">AO108/N108</f>
        <v>#DIV/0!</v>
      </c>
      <c r="BG108" s="111" t="e">
        <f t="shared" si="140"/>
        <v>#DIV/0!</v>
      </c>
      <c r="BH108" s="111" t="e">
        <f t="shared" si="134"/>
        <v>#DIV/0!</v>
      </c>
      <c r="BI108" s="111" t="e">
        <f t="shared" si="134"/>
        <v>#DIV/0!</v>
      </c>
      <c r="BJ108" s="111" t="e">
        <f t="shared" si="134"/>
        <v>#DIV/0!</v>
      </c>
      <c r="BK108" s="18"/>
      <c r="BL108" s="18"/>
      <c r="BM108" s="18"/>
      <c r="BN108" s="18"/>
      <c r="BO108" s="18"/>
      <c r="BP108" s="18"/>
      <c r="BQ108" s="18"/>
      <c r="BR108" s="111" t="e">
        <f t="shared" ref="BR108:BR114" si="141">BA108/INDEX(N108:P108,IF($A$2&lt;3,$A$2,3))</f>
        <v>#DIV/0!</v>
      </c>
      <c r="BS108" s="111" t="e">
        <f t="shared" ref="BS108:BS114" si="142">BB108/INDEX(Q108:S108,IF($A$2&lt;7,$A$2-3,3))</f>
        <v>#DIV/0!</v>
      </c>
      <c r="BT108" s="18"/>
      <c r="BU108" s="18"/>
      <c r="BV108" s="111" t="e">
        <f t="shared" si="135"/>
        <v>#DIV/0!</v>
      </c>
    </row>
    <row r="109" spans="1:74" hidden="1" outlineLevel="1" x14ac:dyDescent="0.25">
      <c r="A109" t="s">
        <v>35</v>
      </c>
      <c r="B109" s="6"/>
      <c r="Z109" s="18"/>
      <c r="AA109" s="18"/>
      <c r="AB109" s="18"/>
      <c r="AC109" s="18"/>
      <c r="AD109" s="18"/>
      <c r="AE109" s="18"/>
      <c r="AF109" s="22"/>
      <c r="AG109" s="22"/>
      <c r="AH109" s="22"/>
      <c r="AI109" s="22"/>
      <c r="AJ109" s="31" t="e">
        <f t="shared" si="136"/>
        <v>#DIV/0!</v>
      </c>
      <c r="AK109" s="31" t="e">
        <f t="shared" si="133"/>
        <v>#DIV/0!</v>
      </c>
      <c r="AL109" s="31" t="e">
        <f t="shared" si="133"/>
        <v>#DIV/0!</v>
      </c>
      <c r="AM109" s="31" t="e">
        <f t="shared" si="133"/>
        <v>#DIV/0!</v>
      </c>
      <c r="AN109" s="31" t="e">
        <f t="shared" si="133"/>
        <v>#DIV/0!</v>
      </c>
      <c r="AO109" s="22">
        <f>[17]MP!$Z$38</f>
        <v>722</v>
      </c>
      <c r="AP109" s="22">
        <f>[18]MP!$Z$38</f>
        <v>749</v>
      </c>
      <c r="AQ109" s="22">
        <f>[19]MP!$Z$39</f>
        <v>729</v>
      </c>
      <c r="AR109" s="22"/>
      <c r="AS109" s="22"/>
      <c r="AT109" s="22"/>
      <c r="AU109" s="18"/>
      <c r="AV109" s="18"/>
      <c r="AW109" s="18"/>
      <c r="AX109" s="18"/>
      <c r="AY109" s="18"/>
      <c r="AZ109" s="18"/>
      <c r="BA109" s="22">
        <f t="shared" si="137"/>
        <v>729</v>
      </c>
      <c r="BB109" s="18">
        <f t="shared" si="138"/>
        <v>0</v>
      </c>
      <c r="BC109" s="18"/>
      <c r="BD109" s="18"/>
      <c r="BE109" s="22">
        <f t="shared" si="139"/>
        <v>0</v>
      </c>
      <c r="BF109" s="122" t="e">
        <f t="shared" si="140"/>
        <v>#DIV/0!</v>
      </c>
      <c r="BG109" s="111" t="e">
        <f t="shared" si="140"/>
        <v>#DIV/0!</v>
      </c>
      <c r="BH109" s="111" t="e">
        <f t="shared" si="134"/>
        <v>#DIV/0!</v>
      </c>
      <c r="BI109" s="111" t="e">
        <f t="shared" si="134"/>
        <v>#DIV/0!</v>
      </c>
      <c r="BJ109" s="111" t="e">
        <f t="shared" si="134"/>
        <v>#DIV/0!</v>
      </c>
      <c r="BK109" s="18"/>
      <c r="BL109" s="18"/>
      <c r="BM109" s="18"/>
      <c r="BN109" s="18"/>
      <c r="BO109" s="18"/>
      <c r="BP109" s="18"/>
      <c r="BQ109" s="18"/>
      <c r="BR109" s="111" t="e">
        <f t="shared" si="141"/>
        <v>#DIV/0!</v>
      </c>
      <c r="BS109" s="111" t="e">
        <f t="shared" si="142"/>
        <v>#DIV/0!</v>
      </c>
      <c r="BT109" s="18"/>
      <c r="BU109" s="18"/>
      <c r="BV109" s="111" t="e">
        <f t="shared" si="135"/>
        <v>#DIV/0!</v>
      </c>
    </row>
    <row r="110" spans="1:74" hidden="1" outlineLevel="1" x14ac:dyDescent="0.25">
      <c r="A110" t="s">
        <v>36</v>
      </c>
      <c r="B110" s="6"/>
      <c r="Z110" s="18"/>
      <c r="AA110" s="18"/>
      <c r="AB110" s="18"/>
      <c r="AC110" s="18"/>
      <c r="AD110" s="18"/>
      <c r="AE110" s="18"/>
      <c r="AF110" s="22"/>
      <c r="AG110" s="22"/>
      <c r="AH110" s="22"/>
      <c r="AI110" s="22"/>
      <c r="AJ110" s="31" t="e">
        <f t="shared" si="136"/>
        <v>#DIV/0!</v>
      </c>
      <c r="AK110" s="31" t="e">
        <f t="shared" si="133"/>
        <v>#DIV/0!</v>
      </c>
      <c r="AL110" s="31" t="e">
        <f t="shared" si="133"/>
        <v>#DIV/0!</v>
      </c>
      <c r="AM110" s="31" t="e">
        <f t="shared" si="133"/>
        <v>#DIV/0!</v>
      </c>
      <c r="AN110" s="31" t="e">
        <f t="shared" si="133"/>
        <v>#DIV/0!</v>
      </c>
      <c r="AO110" s="22">
        <f>[17]MP!$Z$37</f>
        <v>255</v>
      </c>
      <c r="AP110" s="22">
        <f>[18]MP!$Z$37</f>
        <v>259</v>
      </c>
      <c r="AQ110" s="22">
        <f>[19]MP!$Z$38</f>
        <v>249</v>
      </c>
      <c r="AR110" s="22"/>
      <c r="AS110" s="22"/>
      <c r="AT110" s="22"/>
      <c r="AU110" s="18"/>
      <c r="AV110" s="18"/>
      <c r="AW110" s="18"/>
      <c r="AX110" s="18"/>
      <c r="AY110" s="18"/>
      <c r="AZ110" s="18"/>
      <c r="BA110" s="22">
        <f t="shared" si="137"/>
        <v>249</v>
      </c>
      <c r="BB110" s="18">
        <f t="shared" si="138"/>
        <v>0</v>
      </c>
      <c r="BC110" s="18"/>
      <c r="BD110" s="18"/>
      <c r="BE110" s="22">
        <f t="shared" si="139"/>
        <v>0</v>
      </c>
      <c r="BF110" s="122" t="e">
        <f t="shared" si="140"/>
        <v>#DIV/0!</v>
      </c>
      <c r="BG110" s="111" t="e">
        <f t="shared" si="140"/>
        <v>#DIV/0!</v>
      </c>
      <c r="BH110" s="111" t="e">
        <f t="shared" si="134"/>
        <v>#DIV/0!</v>
      </c>
      <c r="BI110" s="111" t="e">
        <f t="shared" si="134"/>
        <v>#DIV/0!</v>
      </c>
      <c r="BJ110" s="111" t="e">
        <f t="shared" si="134"/>
        <v>#DIV/0!</v>
      </c>
      <c r="BK110" s="18"/>
      <c r="BL110" s="18"/>
      <c r="BM110" s="18"/>
      <c r="BN110" s="18"/>
      <c r="BO110" s="18"/>
      <c r="BP110" s="18"/>
      <c r="BQ110" s="18"/>
      <c r="BR110" s="111" t="e">
        <f t="shared" si="141"/>
        <v>#DIV/0!</v>
      </c>
      <c r="BS110" s="111" t="e">
        <f t="shared" si="142"/>
        <v>#DIV/0!</v>
      </c>
      <c r="BT110" s="18"/>
      <c r="BU110" s="18"/>
      <c r="BV110" s="111" t="e">
        <f t="shared" si="135"/>
        <v>#DIV/0!</v>
      </c>
    </row>
    <row r="111" spans="1:74" hidden="1" outlineLevel="1" x14ac:dyDescent="0.25">
      <c r="A111" t="s">
        <v>37</v>
      </c>
      <c r="B111" s="6"/>
      <c r="Z111" s="18"/>
      <c r="AA111" s="18"/>
      <c r="AB111" s="18"/>
      <c r="AC111" s="18"/>
      <c r="AD111" s="18"/>
      <c r="AE111" s="18"/>
      <c r="AF111" s="22"/>
      <c r="AG111" s="22"/>
      <c r="AH111" s="22"/>
      <c r="AI111" s="22"/>
      <c r="AJ111" s="31" t="e">
        <f t="shared" si="136"/>
        <v>#DIV/0!</v>
      </c>
      <c r="AK111" s="31" t="e">
        <f t="shared" si="133"/>
        <v>#DIV/0!</v>
      </c>
      <c r="AL111" s="31" t="e">
        <f t="shared" si="133"/>
        <v>#DIV/0!</v>
      </c>
      <c r="AM111" s="31" t="e">
        <f t="shared" si="133"/>
        <v>#DIV/0!</v>
      </c>
      <c r="AN111" s="31" t="e">
        <f t="shared" si="133"/>
        <v>#DIV/0!</v>
      </c>
      <c r="AO111" s="22">
        <f>[17]MP!Z35</f>
        <v>74</v>
      </c>
      <c r="AP111" s="22">
        <f>[18]MP!Z35</f>
        <v>83</v>
      </c>
      <c r="AQ111" s="22">
        <f>[19]MP!Z36</f>
        <v>82</v>
      </c>
      <c r="AR111" s="22"/>
      <c r="AS111" s="22"/>
      <c r="AT111" s="22"/>
      <c r="AU111" s="18"/>
      <c r="AV111" s="18"/>
      <c r="AW111" s="18"/>
      <c r="AX111" s="18"/>
      <c r="AY111" s="18"/>
      <c r="AZ111" s="18"/>
      <c r="BA111" s="22">
        <f t="shared" si="137"/>
        <v>82</v>
      </c>
      <c r="BB111" s="18">
        <f t="shared" si="138"/>
        <v>0</v>
      </c>
      <c r="BC111" s="18"/>
      <c r="BD111" s="18"/>
      <c r="BE111" s="22">
        <f t="shared" si="139"/>
        <v>0</v>
      </c>
      <c r="BF111" s="122" t="e">
        <f t="shared" si="140"/>
        <v>#DIV/0!</v>
      </c>
      <c r="BG111" s="111" t="e">
        <f t="shared" si="140"/>
        <v>#DIV/0!</v>
      </c>
      <c r="BH111" s="111" t="e">
        <f t="shared" si="134"/>
        <v>#DIV/0!</v>
      </c>
      <c r="BI111" s="111" t="e">
        <f t="shared" si="134"/>
        <v>#DIV/0!</v>
      </c>
      <c r="BJ111" s="111" t="e">
        <f t="shared" si="134"/>
        <v>#DIV/0!</v>
      </c>
      <c r="BK111" s="18"/>
      <c r="BL111" s="18"/>
      <c r="BM111" s="18"/>
      <c r="BN111" s="18"/>
      <c r="BO111" s="18"/>
      <c r="BP111" s="18"/>
      <c r="BQ111" s="18"/>
      <c r="BR111" s="111" t="e">
        <f t="shared" si="141"/>
        <v>#DIV/0!</v>
      </c>
      <c r="BS111" s="111" t="e">
        <f t="shared" si="142"/>
        <v>#DIV/0!</v>
      </c>
      <c r="BT111" s="18"/>
      <c r="BU111" s="18"/>
      <c r="BV111" s="111" t="e">
        <f t="shared" si="135"/>
        <v>#DIV/0!</v>
      </c>
    </row>
    <row r="112" spans="1:74" hidden="1" outlineLevel="1" x14ac:dyDescent="0.25">
      <c r="A112" t="s">
        <v>38</v>
      </c>
      <c r="B112" s="6"/>
      <c r="Z112" s="18"/>
      <c r="AA112" s="18"/>
      <c r="AB112" s="18"/>
      <c r="AC112" s="18"/>
      <c r="AD112" s="18"/>
      <c r="AE112" s="18"/>
      <c r="AF112" s="22"/>
      <c r="AG112" s="22"/>
      <c r="AH112" s="22"/>
      <c r="AI112" s="22"/>
      <c r="AJ112" s="31" t="e">
        <f t="shared" si="136"/>
        <v>#DIV/0!</v>
      </c>
      <c r="AK112" s="31" t="e">
        <f t="shared" si="133"/>
        <v>#DIV/0!</v>
      </c>
      <c r="AL112" s="31" t="e">
        <f t="shared" si="133"/>
        <v>#DIV/0!</v>
      </c>
      <c r="AM112" s="31" t="e">
        <f t="shared" si="133"/>
        <v>#DIV/0!</v>
      </c>
      <c r="AN112" s="31" t="e">
        <f t="shared" si="133"/>
        <v>#DIV/0!</v>
      </c>
      <c r="AO112" s="22">
        <f>[17]MP!Z36</f>
        <v>51</v>
      </c>
      <c r="AP112" s="22">
        <f>[18]MP!Z36</f>
        <v>53</v>
      </c>
      <c r="AQ112" s="22">
        <f>[19]MP!Z37</f>
        <v>52</v>
      </c>
      <c r="AR112" s="22"/>
      <c r="AS112" s="22"/>
      <c r="AT112" s="22"/>
      <c r="AU112" s="18"/>
      <c r="AV112" s="18"/>
      <c r="AW112" s="18"/>
      <c r="AX112" s="18"/>
      <c r="AY112" s="18"/>
      <c r="AZ112" s="18"/>
      <c r="BA112" s="22">
        <f t="shared" si="137"/>
        <v>52</v>
      </c>
      <c r="BB112" s="18">
        <f t="shared" si="138"/>
        <v>0</v>
      </c>
      <c r="BC112" s="18"/>
      <c r="BD112" s="18"/>
      <c r="BE112" s="22">
        <f t="shared" si="139"/>
        <v>0</v>
      </c>
      <c r="BF112" s="122" t="e">
        <f t="shared" si="140"/>
        <v>#DIV/0!</v>
      </c>
      <c r="BG112" s="111" t="e">
        <f t="shared" si="140"/>
        <v>#DIV/0!</v>
      </c>
      <c r="BH112" s="111" t="e">
        <f t="shared" si="134"/>
        <v>#DIV/0!</v>
      </c>
      <c r="BI112" s="111" t="e">
        <f t="shared" si="134"/>
        <v>#DIV/0!</v>
      </c>
      <c r="BJ112" s="111" t="e">
        <f t="shared" si="134"/>
        <v>#DIV/0!</v>
      </c>
      <c r="BK112" s="18"/>
      <c r="BL112" s="18"/>
      <c r="BM112" s="18"/>
      <c r="BN112" s="18"/>
      <c r="BO112" s="18"/>
      <c r="BP112" s="18"/>
      <c r="BQ112" s="18"/>
      <c r="BR112" s="111" t="e">
        <f t="shared" si="141"/>
        <v>#DIV/0!</v>
      </c>
      <c r="BS112" s="111" t="e">
        <f t="shared" si="142"/>
        <v>#DIV/0!</v>
      </c>
      <c r="BT112" s="18"/>
      <c r="BU112" s="18"/>
      <c r="BV112" s="111" t="e">
        <f t="shared" si="135"/>
        <v>#DIV/0!</v>
      </c>
    </row>
    <row r="113" spans="1:74" hidden="1" outlineLevel="1" x14ac:dyDescent="0.25">
      <c r="A113" s="135" t="s">
        <v>136</v>
      </c>
      <c r="B113" s="6"/>
      <c r="Z113" s="18"/>
      <c r="AA113" s="18"/>
      <c r="AB113" s="18"/>
      <c r="AC113" s="18"/>
      <c r="AD113" s="18"/>
      <c r="AE113" s="18"/>
      <c r="AF113" s="22"/>
      <c r="AG113" s="22"/>
      <c r="AH113" s="22"/>
      <c r="AI113" s="22"/>
      <c r="AJ113" s="31"/>
      <c r="AK113" s="31"/>
      <c r="AL113" s="31"/>
      <c r="AM113" s="31"/>
      <c r="AN113" s="31"/>
      <c r="AO113" s="22"/>
      <c r="AP113" s="22">
        <f>[18]MP!$Z$39</f>
        <v>1555</v>
      </c>
      <c r="AQ113" s="22">
        <f>[19]MP!$Z$34</f>
        <v>1709</v>
      </c>
      <c r="AR113" s="22"/>
      <c r="AS113" s="22"/>
      <c r="AT113" s="22"/>
      <c r="AU113" s="18"/>
      <c r="AV113" s="18"/>
      <c r="AW113" s="18"/>
      <c r="AX113" s="18"/>
      <c r="AY113" s="18"/>
      <c r="AZ113" s="18"/>
      <c r="BA113" s="22"/>
      <c r="BB113" s="18">
        <f t="shared" si="138"/>
        <v>0</v>
      </c>
      <c r="BC113" s="18"/>
      <c r="BD113" s="18"/>
      <c r="BE113" s="22"/>
      <c r="BF113" s="122"/>
      <c r="BG113" s="111"/>
      <c r="BH113" s="111"/>
      <c r="BI113" s="111"/>
      <c r="BJ113" s="111"/>
      <c r="BK113" s="18"/>
      <c r="BL113" s="18"/>
      <c r="BM113" s="18"/>
      <c r="BN113" s="18"/>
      <c r="BO113" s="18"/>
      <c r="BP113" s="18"/>
      <c r="BQ113" s="18"/>
      <c r="BR113" s="111"/>
      <c r="BS113" s="111"/>
      <c r="BT113" s="18"/>
      <c r="BU113" s="18"/>
      <c r="BV113" s="111"/>
    </row>
    <row r="114" spans="1:74" s="19" customFormat="1" hidden="1" outlineLevel="1" x14ac:dyDescent="0.25">
      <c r="A114" s="1" t="s">
        <v>137</v>
      </c>
      <c r="B114" s="7">
        <f t="shared" ref="B114:Y114" si="143">SUM(B107:B112)</f>
        <v>0</v>
      </c>
      <c r="C114" s="7">
        <f t="shared" si="143"/>
        <v>0</v>
      </c>
      <c r="D114" s="7">
        <f t="shared" si="143"/>
        <v>0</v>
      </c>
      <c r="E114" s="7">
        <f t="shared" si="143"/>
        <v>0</v>
      </c>
      <c r="F114" s="7">
        <f t="shared" si="143"/>
        <v>0</v>
      </c>
      <c r="G114" s="7">
        <f t="shared" si="143"/>
        <v>0</v>
      </c>
      <c r="H114" s="7">
        <f t="shared" si="143"/>
        <v>0</v>
      </c>
      <c r="I114" s="7">
        <f t="shared" si="143"/>
        <v>0</v>
      </c>
      <c r="J114" s="7">
        <f t="shared" si="143"/>
        <v>0</v>
      </c>
      <c r="K114" s="7">
        <f t="shared" si="143"/>
        <v>0</v>
      </c>
      <c r="L114" s="7">
        <f t="shared" si="143"/>
        <v>0</v>
      </c>
      <c r="M114" s="7">
        <f t="shared" si="143"/>
        <v>0</v>
      </c>
      <c r="N114" s="7">
        <f t="shared" si="143"/>
        <v>0</v>
      </c>
      <c r="O114" s="7">
        <f t="shared" si="143"/>
        <v>0</v>
      </c>
      <c r="P114" s="7">
        <f t="shared" si="143"/>
        <v>0</v>
      </c>
      <c r="Q114" s="7">
        <f t="shared" si="143"/>
        <v>0</v>
      </c>
      <c r="R114" s="7">
        <f t="shared" si="143"/>
        <v>0</v>
      </c>
      <c r="S114" s="7">
        <f t="shared" si="143"/>
        <v>0</v>
      </c>
      <c r="T114" s="7">
        <f t="shared" si="143"/>
        <v>0</v>
      </c>
      <c r="U114" s="7">
        <f t="shared" si="143"/>
        <v>0</v>
      </c>
      <c r="V114" s="7">
        <f t="shared" si="143"/>
        <v>0</v>
      </c>
      <c r="W114" s="7">
        <f t="shared" si="143"/>
        <v>0</v>
      </c>
      <c r="X114" s="7">
        <f t="shared" si="143"/>
        <v>0</v>
      </c>
      <c r="Y114" s="7">
        <f t="shared" si="143"/>
        <v>0</v>
      </c>
      <c r="Z114" s="17">
        <f t="shared" ref="Z114" si="144">INDEX($N114:$Y114,$A$2)</f>
        <v>0</v>
      </c>
      <c r="AA114" s="17">
        <f t="shared" ref="AA114" si="145">P114</f>
        <v>0</v>
      </c>
      <c r="AB114" s="17">
        <f t="shared" ref="AB114" si="146">S114</f>
        <v>0</v>
      </c>
      <c r="AC114" s="17">
        <f t="shared" ref="AC114" si="147">V114</f>
        <v>0</v>
      </c>
      <c r="AD114" s="17">
        <f t="shared" ref="AD114" si="148">Y114</f>
        <v>0</v>
      </c>
      <c r="AE114" s="17">
        <f t="shared" ref="AE114" si="149">INDEX($B114:$M114,$A$2)</f>
        <v>0</v>
      </c>
      <c r="AF114" s="27">
        <f t="shared" ref="AF114" si="150">D114</f>
        <v>0</v>
      </c>
      <c r="AG114" s="27">
        <f t="shared" ref="AG114" si="151">G114</f>
        <v>0</v>
      </c>
      <c r="AH114" s="27">
        <f t="shared" ref="AH114" si="152">J114</f>
        <v>0</v>
      </c>
      <c r="AI114" s="27">
        <f t="shared" ref="AI114" si="153">M114</f>
        <v>0</v>
      </c>
      <c r="AJ114" s="32" t="e">
        <f t="shared" si="136"/>
        <v>#DIV/0!</v>
      </c>
      <c r="AK114" s="32" t="e">
        <f t="shared" si="133"/>
        <v>#DIV/0!</v>
      </c>
      <c r="AL114" s="32" t="e">
        <f t="shared" si="133"/>
        <v>#DIV/0!</v>
      </c>
      <c r="AM114" s="32" t="e">
        <f t="shared" si="133"/>
        <v>#DIV/0!</v>
      </c>
      <c r="AN114" s="32" t="e">
        <f t="shared" si="133"/>
        <v>#DIV/0!</v>
      </c>
      <c r="AO114" s="115">
        <f t="shared" ref="AO114:AT114" si="154">SUM(AO107:AO112)</f>
        <v>6810</v>
      </c>
      <c r="AP114" s="115">
        <f t="shared" si="154"/>
        <v>5112</v>
      </c>
      <c r="AQ114" s="115">
        <f t="shared" si="154"/>
        <v>5243</v>
      </c>
      <c r="AR114" s="115">
        <f t="shared" si="154"/>
        <v>0</v>
      </c>
      <c r="AS114" s="115">
        <f t="shared" si="154"/>
        <v>0</v>
      </c>
      <c r="AT114" s="115">
        <f t="shared" si="154"/>
        <v>0</v>
      </c>
      <c r="AU114" s="18"/>
      <c r="AV114" s="18"/>
      <c r="AW114" s="18"/>
      <c r="AX114" s="18"/>
      <c r="AY114" s="18"/>
      <c r="AZ114" s="18"/>
      <c r="BA114" s="114">
        <f t="shared" ref="BA114:BE114" si="155">SUM(BA107:BA112)</f>
        <v>5243</v>
      </c>
      <c r="BB114" s="114">
        <f t="shared" si="155"/>
        <v>0</v>
      </c>
      <c r="BC114" s="114">
        <f t="shared" si="155"/>
        <v>0</v>
      </c>
      <c r="BD114" s="114">
        <f t="shared" si="155"/>
        <v>0</v>
      </c>
      <c r="BE114" s="114">
        <f t="shared" si="155"/>
        <v>0</v>
      </c>
      <c r="BF114" s="123" t="e">
        <f t="shared" si="140"/>
        <v>#DIV/0!</v>
      </c>
      <c r="BG114" s="118" t="e">
        <f t="shared" si="140"/>
        <v>#DIV/0!</v>
      </c>
      <c r="BH114" s="118" t="e">
        <f t="shared" si="140"/>
        <v>#DIV/0!</v>
      </c>
      <c r="BI114" s="118" t="e">
        <f t="shared" si="140"/>
        <v>#DIV/0!</v>
      </c>
      <c r="BJ114" s="118" t="e">
        <f t="shared" si="140"/>
        <v>#DIV/0!</v>
      </c>
      <c r="BK114" s="37"/>
      <c r="BL114" s="37"/>
      <c r="BM114" s="37"/>
      <c r="BN114" s="37"/>
      <c r="BO114" s="37"/>
      <c r="BP114" s="37"/>
      <c r="BQ114" s="37"/>
      <c r="BR114" s="118" t="e">
        <f t="shared" si="141"/>
        <v>#DIV/0!</v>
      </c>
      <c r="BS114" s="111" t="e">
        <f t="shared" si="142"/>
        <v>#DIV/0!</v>
      </c>
      <c r="BT114" s="37"/>
      <c r="BU114" s="37"/>
      <c r="BV114" s="118" t="e">
        <f t="shared" si="135"/>
        <v>#DIV/0!</v>
      </c>
    </row>
    <row r="115" spans="1:74" hidden="1" outlineLevel="1" x14ac:dyDescent="0.25">
      <c r="B115" s="6">
        <f t="shared" ref="B115:S115" si="156">B24</f>
        <v>0</v>
      </c>
      <c r="C115" s="6">
        <f t="shared" si="156"/>
        <v>0</v>
      </c>
      <c r="D115" s="6">
        <f t="shared" si="156"/>
        <v>0</v>
      </c>
      <c r="E115" s="6">
        <f t="shared" si="156"/>
        <v>0</v>
      </c>
      <c r="F115" s="6">
        <f t="shared" si="156"/>
        <v>0</v>
      </c>
      <c r="G115" s="6">
        <f t="shared" si="156"/>
        <v>0</v>
      </c>
      <c r="H115" s="6">
        <f t="shared" si="156"/>
        <v>0</v>
      </c>
      <c r="I115" s="6">
        <f t="shared" si="156"/>
        <v>0</v>
      </c>
      <c r="J115" s="6">
        <f t="shared" si="156"/>
        <v>0</v>
      </c>
      <c r="K115" s="6">
        <f t="shared" si="156"/>
        <v>0</v>
      </c>
      <c r="L115" s="6">
        <f t="shared" si="156"/>
        <v>0</v>
      </c>
      <c r="M115" s="6">
        <f t="shared" si="156"/>
        <v>0</v>
      </c>
      <c r="N115" s="6">
        <f t="shared" si="156"/>
        <v>0</v>
      </c>
      <c r="O115" s="6">
        <f t="shared" si="156"/>
        <v>0</v>
      </c>
      <c r="P115" s="6">
        <f t="shared" si="156"/>
        <v>0</v>
      </c>
      <c r="Q115" s="6">
        <f t="shared" si="156"/>
        <v>0</v>
      </c>
      <c r="R115" s="6">
        <f t="shared" si="156"/>
        <v>0</v>
      </c>
      <c r="S115" s="6">
        <f t="shared" si="156"/>
        <v>0</v>
      </c>
      <c r="T115">
        <f>SUM(T109:T112)</f>
        <v>0</v>
      </c>
      <c r="U115">
        <f t="shared" ref="U115:X115" si="157">SUM(U109:U112)</f>
        <v>0</v>
      </c>
      <c r="V115">
        <f t="shared" si="157"/>
        <v>0</v>
      </c>
      <c r="W115">
        <f t="shared" si="157"/>
        <v>0</v>
      </c>
      <c r="X115">
        <f t="shared" si="157"/>
        <v>0</v>
      </c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24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</row>
    <row r="116" spans="1:74" hidden="1" outlineLevel="1" x14ac:dyDescent="0.25"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24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</row>
    <row r="117" spans="1:74" hidden="1" outlineLevel="1" x14ac:dyDescent="0.25">
      <c r="A117" s="2" t="s">
        <v>15</v>
      </c>
      <c r="B117" s="3">
        <v>42005</v>
      </c>
      <c r="C117" s="3">
        <v>42036</v>
      </c>
      <c r="D117" s="3">
        <v>42064</v>
      </c>
      <c r="E117" s="3">
        <v>42095</v>
      </c>
      <c r="F117" s="3">
        <v>42125</v>
      </c>
      <c r="G117" s="3">
        <v>42156</v>
      </c>
      <c r="H117" s="3">
        <v>42186</v>
      </c>
      <c r="I117" s="3">
        <v>42217</v>
      </c>
      <c r="J117" s="3">
        <v>42248</v>
      </c>
      <c r="K117" s="3">
        <v>42278</v>
      </c>
      <c r="L117" s="3">
        <v>42309</v>
      </c>
      <c r="M117" s="3">
        <v>42339</v>
      </c>
      <c r="N117" s="3">
        <v>42370</v>
      </c>
      <c r="O117" s="3">
        <v>42401</v>
      </c>
      <c r="P117" s="3">
        <v>42430</v>
      </c>
      <c r="Q117" s="3">
        <v>42461</v>
      </c>
      <c r="R117" s="3">
        <v>42491</v>
      </c>
      <c r="S117" s="3">
        <v>42522</v>
      </c>
      <c r="T117" s="3">
        <v>42552</v>
      </c>
      <c r="U117" s="3">
        <v>42583</v>
      </c>
      <c r="V117" s="3">
        <v>42614</v>
      </c>
      <c r="W117" s="3">
        <v>42644</v>
      </c>
      <c r="X117" s="3">
        <v>42675</v>
      </c>
      <c r="Y117" s="3">
        <v>42705</v>
      </c>
      <c r="Z117" s="29" t="str">
        <f>$Z$87</f>
        <v>YTD 6/16</v>
      </c>
      <c r="AA117" s="29" t="s">
        <v>19</v>
      </c>
      <c r="AB117" s="29" t="s">
        <v>20</v>
      </c>
      <c r="AC117" s="29" t="s">
        <v>21</v>
      </c>
      <c r="AD117" s="29" t="s">
        <v>22</v>
      </c>
      <c r="AE117" s="26">
        <f t="shared" ref="AE117:AI117" si="158">AE93</f>
        <v>0</v>
      </c>
      <c r="AF117" s="26">
        <f t="shared" si="158"/>
        <v>0</v>
      </c>
      <c r="AG117" s="26">
        <f t="shared" si="158"/>
        <v>0</v>
      </c>
      <c r="AH117" s="26">
        <f t="shared" si="158"/>
        <v>0</v>
      </c>
      <c r="AI117" s="26">
        <f t="shared" si="158"/>
        <v>0</v>
      </c>
      <c r="AJ117" s="30" t="s">
        <v>27</v>
      </c>
      <c r="AK117" s="30" t="s">
        <v>29</v>
      </c>
      <c r="AL117" s="30" t="s">
        <v>30</v>
      </c>
      <c r="AM117" s="30" t="s">
        <v>31</v>
      </c>
      <c r="AN117" s="30" t="s">
        <v>32</v>
      </c>
      <c r="AO117" s="108">
        <v>42736</v>
      </c>
      <c r="AP117" s="108">
        <v>42767</v>
      </c>
      <c r="AQ117" s="108">
        <v>42795</v>
      </c>
      <c r="AR117" s="108">
        <v>42826</v>
      </c>
      <c r="AS117" s="108">
        <v>42856</v>
      </c>
      <c r="AT117" s="108">
        <v>42887</v>
      </c>
      <c r="AU117" s="108">
        <v>42917</v>
      </c>
      <c r="AV117" s="108">
        <v>42948</v>
      </c>
      <c r="AW117" s="108">
        <v>42979</v>
      </c>
      <c r="AX117" s="108">
        <v>43009</v>
      </c>
      <c r="AY117" s="108">
        <v>43040</v>
      </c>
      <c r="AZ117" s="108">
        <v>43070</v>
      </c>
      <c r="BA117" s="29" t="s">
        <v>123</v>
      </c>
      <c r="BB117" s="29" t="s">
        <v>124</v>
      </c>
      <c r="BC117" s="29" t="s">
        <v>125</v>
      </c>
      <c r="BD117" s="29" t="s">
        <v>126</v>
      </c>
      <c r="BE117" s="29" t="str">
        <f>$BE$3</f>
        <v>YTD 6/17</v>
      </c>
      <c r="BF117" s="121">
        <v>42736</v>
      </c>
      <c r="BG117" s="108">
        <v>42767</v>
      </c>
      <c r="BH117" s="108">
        <v>42795</v>
      </c>
      <c r="BI117" s="108">
        <v>42826</v>
      </c>
      <c r="BJ117" s="108">
        <v>42856</v>
      </c>
      <c r="BK117" s="108">
        <v>42887</v>
      </c>
      <c r="BL117" s="108">
        <v>42917</v>
      </c>
      <c r="BM117" s="108">
        <v>42948</v>
      </c>
      <c r="BN117" s="108">
        <v>42979</v>
      </c>
      <c r="BO117" s="108">
        <v>43009</v>
      </c>
      <c r="BP117" s="108">
        <v>43040</v>
      </c>
      <c r="BQ117" s="108">
        <v>43070</v>
      </c>
      <c r="BR117" s="29" t="s">
        <v>127</v>
      </c>
      <c r="BS117" s="29" t="s">
        <v>128</v>
      </c>
      <c r="BT117" s="29" t="s">
        <v>96</v>
      </c>
      <c r="BU117" s="29" t="s">
        <v>129</v>
      </c>
      <c r="BV117" s="112" t="s">
        <v>130</v>
      </c>
    </row>
    <row r="118" spans="1:74" hidden="1" outlineLevel="1" x14ac:dyDescent="0.25">
      <c r="A118" t="s">
        <v>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31" t="e">
        <f>Z118/AE118-1</f>
        <v>#DIV/0!</v>
      </c>
      <c r="AK118" s="31" t="e">
        <f t="shared" ref="AK118:AN124" si="159">AA118/AF118-1</f>
        <v>#DIV/0!</v>
      </c>
      <c r="AL118" s="31" t="e">
        <f t="shared" si="159"/>
        <v>#DIV/0!</v>
      </c>
      <c r="AM118" s="31" t="e">
        <f t="shared" si="159"/>
        <v>#DIV/0!</v>
      </c>
      <c r="AN118" s="31" t="e">
        <f t="shared" si="159"/>
        <v>#DIV/0!</v>
      </c>
      <c r="AO118" s="113">
        <f>[17]Recruit!$J$43</f>
        <v>281</v>
      </c>
      <c r="AP118" s="113">
        <f>[18]Recruit!$J$43</f>
        <v>597</v>
      </c>
      <c r="AQ118" s="113">
        <f>[19]Recruit!$J$43</f>
        <v>823</v>
      </c>
      <c r="AR118" s="113">
        <f>[20]Recruit!$J$43</f>
        <v>633</v>
      </c>
      <c r="AS118" s="113">
        <f>[21]Recruit!$J$43</f>
        <v>565</v>
      </c>
      <c r="AT118" s="113">
        <f>[22]Recruit!$J$43</f>
        <v>1292</v>
      </c>
      <c r="AU118" s="113"/>
      <c r="AV118" s="113"/>
      <c r="AW118" s="113"/>
      <c r="AX118" s="113"/>
      <c r="AY118" s="113"/>
      <c r="AZ118" s="113"/>
      <c r="BA118" s="113">
        <f>SUM(AO118:INDEX(AO118:AQ118,IF($A$2&lt;3,$A$2,3)))</f>
        <v>1701</v>
      </c>
      <c r="BB118" s="113">
        <f>SUM(AR118:INDEX(AR118:AT118,IF(AND($A$2&gt;3,A116&lt;7),$A$2-3,0)))</f>
        <v>2490</v>
      </c>
      <c r="BC118" s="113">
        <f>SUM(AU118:INDEX(AU118:AW118,IF(AND($A$2&gt;6,$A$2&lt;10),$A$2-6,0)))</f>
        <v>0</v>
      </c>
      <c r="BD118" s="113">
        <f>SUM(AX118:INDEX(AX118:AZ118,IF($A$2&gt;9,$A$2-9,0)))</f>
        <v>0</v>
      </c>
      <c r="BE118" s="113">
        <f>SUM($AO118:INDEX(AO118:AZ118,$A$2))</f>
        <v>4191</v>
      </c>
      <c r="BF118" s="122">
        <f>IFERROR(AO118/N118,0)</f>
        <v>0</v>
      </c>
      <c r="BG118" s="111">
        <f t="shared" ref="BG118:BQ123" si="160">IFERROR(AP118/O118,0)</f>
        <v>0</v>
      </c>
      <c r="BH118" s="111">
        <f t="shared" si="160"/>
        <v>0</v>
      </c>
      <c r="BI118" s="111">
        <f t="shared" si="160"/>
        <v>0</v>
      </c>
      <c r="BJ118" s="111">
        <f t="shared" si="160"/>
        <v>0</v>
      </c>
      <c r="BK118" s="111">
        <f t="shared" si="160"/>
        <v>0</v>
      </c>
      <c r="BL118" s="111">
        <f t="shared" si="160"/>
        <v>0</v>
      </c>
      <c r="BM118" s="111">
        <f t="shared" si="160"/>
        <v>0</v>
      </c>
      <c r="BN118" s="111">
        <f t="shared" si="160"/>
        <v>0</v>
      </c>
      <c r="BO118" s="111">
        <f t="shared" si="160"/>
        <v>0</v>
      </c>
      <c r="BP118" s="111">
        <f t="shared" si="160"/>
        <v>0</v>
      </c>
      <c r="BQ118" s="111">
        <f t="shared" si="160"/>
        <v>0</v>
      </c>
      <c r="BR118" s="111">
        <f>IFERROR(BA118/SUM(N118:INDEX(N118:P118,IF($A$2&lt;3,$A$2,3))),0)</f>
        <v>0</v>
      </c>
      <c r="BS118" s="111">
        <f>IFERROR(BB118/SUM(Q118:INDEX(Q118:S118,IF($B$2&lt;3,$B$2,3))),0)</f>
        <v>0</v>
      </c>
      <c r="BT118" s="111">
        <f>IFERROR(BC118/SUM(T118:INDEX(T118:V118,IF($A$2&lt;3,$A$2,3))),0)</f>
        <v>0</v>
      </c>
      <c r="BU118" s="111">
        <f>IFERROR(BD118/SUM(W118:INDEX(W118:Y118,IF($A$2&lt;3,$A$2,3))),0)</f>
        <v>0</v>
      </c>
      <c r="BV118" s="111">
        <f>IFERROR(BE118/Z118,0)</f>
        <v>0</v>
      </c>
    </row>
    <row r="119" spans="1:74" hidden="1" outlineLevel="1" x14ac:dyDescent="0.25">
      <c r="A119" t="s">
        <v>34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31" t="e">
        <f t="shared" ref="AJ119:AJ124" si="161">Z119/AE119-1</f>
        <v>#DIV/0!</v>
      </c>
      <c r="AK119" s="31" t="e">
        <f t="shared" si="159"/>
        <v>#DIV/0!</v>
      </c>
      <c r="AL119" s="31" t="e">
        <f t="shared" si="159"/>
        <v>#DIV/0!</v>
      </c>
      <c r="AM119" s="31">
        <f>IFERROR(AC119/AH119-1,0)</f>
        <v>0</v>
      </c>
      <c r="AN119" s="31">
        <f>IFERROR(AD119/AI119-1,0)</f>
        <v>0</v>
      </c>
      <c r="AO119" s="113"/>
      <c r="AP119" s="113">
        <f>[18]Recruit!$J$48</f>
        <v>1</v>
      </c>
      <c r="AQ119" s="113"/>
      <c r="AR119" s="113"/>
      <c r="AS119" s="113"/>
      <c r="AT119" s="113">
        <f>[22]Recruit!$J$48</f>
        <v>2</v>
      </c>
      <c r="AU119" s="113"/>
      <c r="AV119" s="113"/>
      <c r="AW119" s="113"/>
      <c r="AX119" s="113"/>
      <c r="AY119" s="113"/>
      <c r="AZ119" s="113"/>
      <c r="BA119" s="113">
        <f>SUM(AO119:INDEX(AO119:AQ119,IF($A$2&lt;3,$A$2,3)))</f>
        <v>1</v>
      </c>
      <c r="BB119" s="113">
        <f>SUM(AR119:INDEX(AR119:AT119,IF(AND($A$2&gt;3,A117&lt;7),$A$2-3,0)))</f>
        <v>2</v>
      </c>
      <c r="BC119" s="113">
        <f>SUM(AU119:INDEX(AU119:AW119,IF(AND($A$2&gt;6,$A$2&lt;10),$A$2-6,0)))</f>
        <v>0</v>
      </c>
      <c r="BD119" s="113">
        <f>SUM(AX119:INDEX(AX119:AZ119,IF($A$2&gt;9,$A$2-9,0)))</f>
        <v>0</v>
      </c>
      <c r="BE119" s="113">
        <f>SUM($AO119:INDEX(AO119:AZ119,$A$2))</f>
        <v>3</v>
      </c>
      <c r="BF119" s="122">
        <f t="shared" ref="BF119:BF123" si="162">IFERROR(AO119/N119,0)</f>
        <v>0</v>
      </c>
      <c r="BG119" s="111">
        <f t="shared" si="160"/>
        <v>0</v>
      </c>
      <c r="BH119" s="111">
        <f t="shared" si="160"/>
        <v>0</v>
      </c>
      <c r="BI119" s="111">
        <f t="shared" si="160"/>
        <v>0</v>
      </c>
      <c r="BJ119" s="111">
        <f t="shared" si="160"/>
        <v>0</v>
      </c>
      <c r="BK119" s="111">
        <f t="shared" si="160"/>
        <v>0</v>
      </c>
      <c r="BL119" s="111">
        <f t="shared" si="160"/>
        <v>0</v>
      </c>
      <c r="BM119" s="111">
        <f t="shared" si="160"/>
        <v>0</v>
      </c>
      <c r="BN119" s="111">
        <f t="shared" si="160"/>
        <v>0</v>
      </c>
      <c r="BO119" s="111">
        <f t="shared" si="160"/>
        <v>0</v>
      </c>
      <c r="BP119" s="111">
        <f t="shared" si="160"/>
        <v>0</v>
      </c>
      <c r="BQ119" s="111">
        <f t="shared" si="160"/>
        <v>0</v>
      </c>
      <c r="BR119" s="111">
        <f>IFERROR(BA119/SUM(N119:INDEX(N119:P119,IF($A$2&lt;3,$A$2,3))),0)</f>
        <v>0</v>
      </c>
      <c r="BS119" s="111">
        <f>IFERROR(BB119/SUM(Q119:INDEX(Q119:S119,IF($B$2&lt;3,$B$2,3))),0)</f>
        <v>0</v>
      </c>
      <c r="BT119" s="111">
        <f>IFERROR(BC119/SUM(T119:INDEX(T119:V119,IF($A$2&lt;3,$A$2,3))),0)</f>
        <v>0</v>
      </c>
      <c r="BU119" s="111">
        <f>IFERROR(BD119/SUM(W119:INDEX(W119:Y119,IF($A$2&lt;3,$A$2,3))),0)</f>
        <v>0</v>
      </c>
      <c r="BV119" s="111">
        <f t="shared" ref="BV119:BV124" si="163">IFERROR(BE119/Z119,0)</f>
        <v>0</v>
      </c>
    </row>
    <row r="120" spans="1:74" hidden="1" outlineLevel="1" x14ac:dyDescent="0.25">
      <c r="A120" t="s">
        <v>35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31" t="e">
        <f t="shared" si="161"/>
        <v>#DIV/0!</v>
      </c>
      <c r="AK120" s="31" t="e">
        <f t="shared" si="159"/>
        <v>#DIV/0!</v>
      </c>
      <c r="AL120" s="31" t="e">
        <f t="shared" si="159"/>
        <v>#DIV/0!</v>
      </c>
      <c r="AM120" s="31" t="e">
        <f t="shared" si="159"/>
        <v>#DIV/0!</v>
      </c>
      <c r="AN120" s="31" t="e">
        <f t="shared" si="159"/>
        <v>#DIV/0!</v>
      </c>
      <c r="AO120" s="113">
        <f>[17]Recruit!$J$46</f>
        <v>30</v>
      </c>
      <c r="AP120" s="113">
        <f>[18]Recruit!$J$47</f>
        <v>48</v>
      </c>
      <c r="AQ120" s="113">
        <f>[19]Recruit!$J$46</f>
        <v>27</v>
      </c>
      <c r="AR120" s="113">
        <f>[20]Recruit!$J$47</f>
        <v>27</v>
      </c>
      <c r="AS120" s="113">
        <f>[21]Recruit!$J$47</f>
        <v>23</v>
      </c>
      <c r="AT120" s="113">
        <f>[22]Recruit!$J$47</f>
        <v>28</v>
      </c>
      <c r="AU120" s="113"/>
      <c r="AV120" s="113"/>
      <c r="AW120" s="113"/>
      <c r="AX120" s="113"/>
      <c r="AY120" s="113"/>
      <c r="AZ120" s="113"/>
      <c r="BA120" s="113">
        <f>SUM(AO120:INDEX(AO120:AQ120,IF($A$2&lt;3,$A$2,3)))</f>
        <v>105</v>
      </c>
      <c r="BB120" s="113">
        <f>SUM(AR120:INDEX(AR120:AT120,IF(AND($A$2&gt;3,A118&lt;7),$A$2-3,0)))</f>
        <v>78</v>
      </c>
      <c r="BC120" s="113">
        <f>SUM(AU120:INDEX(AU120:AW120,IF(AND($A$2&gt;6,$A$2&lt;10),$A$2-6,0)))</f>
        <v>0</v>
      </c>
      <c r="BD120" s="113">
        <f>SUM(AX120:INDEX(AX120:AZ120,IF($A$2&gt;9,$A$2-9,0)))</f>
        <v>0</v>
      </c>
      <c r="BE120" s="113">
        <f>SUM($AO120:INDEX(AO120:AZ120,$A$2))</f>
        <v>183</v>
      </c>
      <c r="BF120" s="122">
        <f t="shared" si="162"/>
        <v>0</v>
      </c>
      <c r="BG120" s="111">
        <f t="shared" si="160"/>
        <v>0</v>
      </c>
      <c r="BH120" s="111">
        <f t="shared" si="160"/>
        <v>0</v>
      </c>
      <c r="BI120" s="111">
        <f t="shared" si="160"/>
        <v>0</v>
      </c>
      <c r="BJ120" s="111">
        <f t="shared" si="160"/>
        <v>0</v>
      </c>
      <c r="BK120" s="111">
        <f t="shared" si="160"/>
        <v>0</v>
      </c>
      <c r="BL120" s="111">
        <f t="shared" si="160"/>
        <v>0</v>
      </c>
      <c r="BM120" s="111">
        <f t="shared" si="160"/>
        <v>0</v>
      </c>
      <c r="BN120" s="111">
        <f t="shared" si="160"/>
        <v>0</v>
      </c>
      <c r="BO120" s="111">
        <f t="shared" si="160"/>
        <v>0</v>
      </c>
      <c r="BP120" s="111">
        <f t="shared" si="160"/>
        <v>0</v>
      </c>
      <c r="BQ120" s="111">
        <f t="shared" si="160"/>
        <v>0</v>
      </c>
      <c r="BR120" s="111">
        <f>IFERROR(BA120/SUM(N120:INDEX(N120:P120,IF($A$2&lt;3,$A$2,3))),0)</f>
        <v>0</v>
      </c>
      <c r="BS120" s="111">
        <f>IFERROR(BB120/SUM(Q120:INDEX(Q120:S120,IF($B$2&lt;3,$B$2,3))),0)</f>
        <v>0</v>
      </c>
      <c r="BT120" s="111">
        <f>IFERROR(BC120/SUM(T120:INDEX(T120:V120,IF($A$2&lt;3,$A$2,3))),0)</f>
        <v>0</v>
      </c>
      <c r="BU120" s="111">
        <f>IFERROR(BD120/SUM(W120:INDEX(W120:Y120,IF($A$2&lt;3,$A$2,3))),0)</f>
        <v>0</v>
      </c>
      <c r="BV120" s="111">
        <f t="shared" si="163"/>
        <v>0</v>
      </c>
    </row>
    <row r="121" spans="1:74" hidden="1" outlineLevel="1" x14ac:dyDescent="0.25">
      <c r="A121" t="s">
        <v>36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31" t="e">
        <f t="shared" si="161"/>
        <v>#DIV/0!</v>
      </c>
      <c r="AK121" s="31" t="e">
        <f t="shared" si="159"/>
        <v>#DIV/0!</v>
      </c>
      <c r="AL121" s="31" t="e">
        <f t="shared" si="159"/>
        <v>#DIV/0!</v>
      </c>
      <c r="AM121" s="31" t="e">
        <f t="shared" si="159"/>
        <v>#DIV/0!</v>
      </c>
      <c r="AN121" s="31" t="e">
        <f t="shared" si="159"/>
        <v>#DIV/0!</v>
      </c>
      <c r="AO121" s="113">
        <f>[17]Recruit!$J$45</f>
        <v>8</v>
      </c>
      <c r="AP121" s="113">
        <f>[18]Recruit!$J$46</f>
        <v>15</v>
      </c>
      <c r="AQ121" s="113">
        <f>[19]Recruit!$J$45</f>
        <v>10</v>
      </c>
      <c r="AR121" s="113">
        <f>[20]Recruit!$J$46</f>
        <v>4</v>
      </c>
      <c r="AS121" s="113">
        <f>[21]Recruit!$J$46</f>
        <v>8</v>
      </c>
      <c r="AT121" s="113">
        <f>[22]Recruit!$J$46</f>
        <v>2</v>
      </c>
      <c r="AU121" s="113"/>
      <c r="AV121" s="113"/>
      <c r="AW121" s="113"/>
      <c r="AX121" s="113"/>
      <c r="AY121" s="113"/>
      <c r="AZ121" s="113"/>
      <c r="BA121" s="113">
        <f>SUM(AO121:INDEX(AO121:AQ121,IF($A$2&lt;3,$A$2,3)))</f>
        <v>33</v>
      </c>
      <c r="BB121" s="113">
        <f>SUM(AR121:INDEX(AR121:AT121,IF(AND($A$2&gt;3,A119&lt;7),$A$2-3,0)))</f>
        <v>14</v>
      </c>
      <c r="BC121" s="113">
        <f>SUM(AU121:INDEX(AU121:AW121,IF(AND($A$2&gt;6,$A$2&lt;10),$A$2-6,0)))</f>
        <v>0</v>
      </c>
      <c r="BD121" s="113">
        <f>SUM(AX121:INDEX(AX121:AZ121,IF($A$2&gt;9,$A$2-9,0)))</f>
        <v>0</v>
      </c>
      <c r="BE121" s="113">
        <f>SUM($AO121:INDEX(AO121:AZ121,$A$2))</f>
        <v>47</v>
      </c>
      <c r="BF121" s="122">
        <f t="shared" si="162"/>
        <v>0</v>
      </c>
      <c r="BG121" s="111">
        <f t="shared" si="160"/>
        <v>0</v>
      </c>
      <c r="BH121" s="111">
        <f t="shared" si="160"/>
        <v>0</v>
      </c>
      <c r="BI121" s="111">
        <f t="shared" si="160"/>
        <v>0</v>
      </c>
      <c r="BJ121" s="111">
        <f t="shared" si="160"/>
        <v>0</v>
      </c>
      <c r="BK121" s="111">
        <f t="shared" si="160"/>
        <v>0</v>
      </c>
      <c r="BL121" s="111">
        <f t="shared" si="160"/>
        <v>0</v>
      </c>
      <c r="BM121" s="111">
        <f t="shared" si="160"/>
        <v>0</v>
      </c>
      <c r="BN121" s="111">
        <f t="shared" si="160"/>
        <v>0</v>
      </c>
      <c r="BO121" s="111">
        <f t="shared" si="160"/>
        <v>0</v>
      </c>
      <c r="BP121" s="111">
        <f t="shared" si="160"/>
        <v>0</v>
      </c>
      <c r="BQ121" s="111">
        <f t="shared" si="160"/>
        <v>0</v>
      </c>
      <c r="BR121" s="111">
        <f>IFERROR(BA121/SUM(N121:INDEX(N121:P121,IF($A$2&lt;3,$A$2,3))),0)</f>
        <v>0</v>
      </c>
      <c r="BS121" s="111">
        <f>IFERROR(BB121/SUM(Q121:INDEX(Q121:S121,IF($B$2&lt;3,$B$2,3))),0)</f>
        <v>0</v>
      </c>
      <c r="BT121" s="111">
        <f>IFERROR(BC121/SUM(T121:INDEX(T121:V121,IF($A$2&lt;3,$A$2,3))),0)</f>
        <v>0</v>
      </c>
      <c r="BU121" s="111">
        <f>IFERROR(BD121/SUM(W121:INDEX(W121:Y121,IF($A$2&lt;3,$A$2,3))),0)</f>
        <v>0</v>
      </c>
      <c r="BV121" s="111">
        <f t="shared" si="163"/>
        <v>0</v>
      </c>
    </row>
    <row r="122" spans="1:74" hidden="1" outlineLevel="1" x14ac:dyDescent="0.25">
      <c r="A122" t="s">
        <v>37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31" t="e">
        <f t="shared" si="161"/>
        <v>#DIV/0!</v>
      </c>
      <c r="AK122" s="31" t="e">
        <f t="shared" si="159"/>
        <v>#DIV/0!</v>
      </c>
      <c r="AL122" s="31" t="e">
        <f t="shared" si="159"/>
        <v>#DIV/0!</v>
      </c>
      <c r="AM122" s="31" t="e">
        <f t="shared" si="159"/>
        <v>#DIV/0!</v>
      </c>
      <c r="AN122" s="31" t="e">
        <f t="shared" si="159"/>
        <v>#DIV/0!</v>
      </c>
      <c r="AO122" s="113">
        <f>[17]Recruit!$J$44</f>
        <v>1</v>
      </c>
      <c r="AP122" s="113">
        <f>[18]Recruit!J44</f>
        <v>8</v>
      </c>
      <c r="AQ122" s="113">
        <f>[19]Recruit!$J$44</f>
        <v>1</v>
      </c>
      <c r="AR122" s="113">
        <f>[20]Recruit!J44</f>
        <v>1</v>
      </c>
      <c r="AS122" s="113">
        <f>[21]Recruit!J44</f>
        <v>4</v>
      </c>
      <c r="AT122" s="113">
        <f>[22]Recruit!J44</f>
        <v>2</v>
      </c>
      <c r="AU122" s="113"/>
      <c r="AV122" s="113"/>
      <c r="AW122" s="113"/>
      <c r="AX122" s="113"/>
      <c r="AY122" s="113"/>
      <c r="AZ122" s="113"/>
      <c r="BA122" s="113">
        <f>SUM(AO122:INDEX(AO122:AQ122,IF($A$2&lt;3,$A$2,3)))</f>
        <v>10</v>
      </c>
      <c r="BB122" s="113">
        <f>SUM(AR122:INDEX(AR122:AT122,IF(AND($A$2&gt;3,A120&lt;7),$A$2-3,0)))</f>
        <v>7</v>
      </c>
      <c r="BC122" s="113">
        <f>SUM(AU122:INDEX(AU122:AW122,IF(AND($A$2&gt;6,$A$2&lt;10),$A$2-6,0)))</f>
        <v>0</v>
      </c>
      <c r="BD122" s="113">
        <f>SUM(AX122:INDEX(AX122:AZ122,IF($A$2&gt;9,$A$2-9,0)))</f>
        <v>0</v>
      </c>
      <c r="BE122" s="113">
        <f>SUM($AO122:INDEX(AO122:AZ122,$A$2))</f>
        <v>17</v>
      </c>
      <c r="BF122" s="122">
        <f t="shared" si="162"/>
        <v>0</v>
      </c>
      <c r="BG122" s="111">
        <f t="shared" si="160"/>
        <v>0</v>
      </c>
      <c r="BH122" s="111">
        <f t="shared" si="160"/>
        <v>0</v>
      </c>
      <c r="BI122" s="111">
        <f t="shared" si="160"/>
        <v>0</v>
      </c>
      <c r="BJ122" s="111">
        <f t="shared" si="160"/>
        <v>0</v>
      </c>
      <c r="BK122" s="111">
        <f t="shared" si="160"/>
        <v>0</v>
      </c>
      <c r="BL122" s="111">
        <f t="shared" si="160"/>
        <v>0</v>
      </c>
      <c r="BM122" s="111">
        <f t="shared" si="160"/>
        <v>0</v>
      </c>
      <c r="BN122" s="111">
        <f t="shared" si="160"/>
        <v>0</v>
      </c>
      <c r="BO122" s="111">
        <f t="shared" si="160"/>
        <v>0</v>
      </c>
      <c r="BP122" s="111">
        <f t="shared" si="160"/>
        <v>0</v>
      </c>
      <c r="BQ122" s="111">
        <f t="shared" si="160"/>
        <v>0</v>
      </c>
      <c r="BR122" s="111">
        <f>IFERROR(BA122/SUM(N122:INDEX(N122:P122,IF($A$2&lt;3,$A$2,3))),0)</f>
        <v>0</v>
      </c>
      <c r="BS122" s="111">
        <f>IFERROR(BB122/SUM(Q122:INDEX(Q122:S122,IF($B$2&lt;3,$B$2,3))),0)</f>
        <v>0</v>
      </c>
      <c r="BT122" s="111">
        <f>IFERROR(BC122/SUM(T122:INDEX(T122:V122,IF($A$2&lt;3,$A$2,3))),0)</f>
        <v>0</v>
      </c>
      <c r="BU122" s="111">
        <f>IFERROR(BD122/SUM(W122:INDEX(W122:Y122,IF($A$2&lt;3,$A$2,3))),0)</f>
        <v>0</v>
      </c>
      <c r="BV122" s="111">
        <f t="shared" si="163"/>
        <v>0</v>
      </c>
    </row>
    <row r="123" spans="1:74" hidden="1" outlineLevel="1" x14ac:dyDescent="0.25">
      <c r="A123" t="s">
        <v>38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31" t="e">
        <f t="shared" si="161"/>
        <v>#DIV/0!</v>
      </c>
      <c r="AK123" s="31" t="e">
        <f t="shared" si="159"/>
        <v>#DIV/0!</v>
      </c>
      <c r="AL123" s="31" t="e">
        <f t="shared" si="159"/>
        <v>#DIV/0!</v>
      </c>
      <c r="AM123" s="31" t="e">
        <f t="shared" si="159"/>
        <v>#DIV/0!</v>
      </c>
      <c r="AN123" s="31" t="e">
        <f t="shared" si="159"/>
        <v>#DIV/0!</v>
      </c>
      <c r="AO123" s="113"/>
      <c r="AP123" s="113">
        <f>[18]Recruit!J45</f>
        <v>2</v>
      </c>
      <c r="AQ123" s="113"/>
      <c r="AR123" s="113">
        <f>[20]Recruit!J45</f>
        <v>3</v>
      </c>
      <c r="AS123" s="113">
        <f>[21]Recruit!J45</f>
        <v>1</v>
      </c>
      <c r="AT123" s="113">
        <f>[22]Recruit!J45</f>
        <v>1</v>
      </c>
      <c r="AU123" s="113"/>
      <c r="AV123" s="113"/>
      <c r="AW123" s="113"/>
      <c r="AX123" s="113"/>
      <c r="AY123" s="113"/>
      <c r="AZ123" s="113"/>
      <c r="BA123" s="113">
        <f>SUM(AO123:INDEX(AO123:AQ123,IF($A$2&lt;3,$A$2,3)))</f>
        <v>2</v>
      </c>
      <c r="BB123" s="113">
        <f>SUM(AR123:INDEX(AR123:AT123,IF(AND($A$2&gt;3,A121&lt;7),$A$2-3,0)))</f>
        <v>5</v>
      </c>
      <c r="BC123" s="113">
        <f>SUM(AU123:INDEX(AU123:AW123,IF(AND($A$2&gt;6,$A$2&lt;10),$A$2-6,0)))</f>
        <v>0</v>
      </c>
      <c r="BD123" s="113">
        <f>SUM(AX123:INDEX(AX123:AZ123,IF($A$2&gt;9,$A$2-9,0)))</f>
        <v>0</v>
      </c>
      <c r="BE123" s="113">
        <f>SUM($AO123:INDEX(AO123:AZ123,$A$2))</f>
        <v>7</v>
      </c>
      <c r="BF123" s="122">
        <f t="shared" si="162"/>
        <v>0</v>
      </c>
      <c r="BG123" s="111">
        <f t="shared" si="160"/>
        <v>0</v>
      </c>
      <c r="BH123" s="111">
        <f t="shared" si="160"/>
        <v>0</v>
      </c>
      <c r="BI123" s="111">
        <f t="shared" si="160"/>
        <v>0</v>
      </c>
      <c r="BJ123" s="111">
        <f t="shared" si="160"/>
        <v>0</v>
      </c>
      <c r="BK123" s="111">
        <f t="shared" si="160"/>
        <v>0</v>
      </c>
      <c r="BL123" s="111">
        <f t="shared" si="160"/>
        <v>0</v>
      </c>
      <c r="BM123" s="111">
        <f t="shared" si="160"/>
        <v>0</v>
      </c>
      <c r="BN123" s="111">
        <f t="shared" si="160"/>
        <v>0</v>
      </c>
      <c r="BO123" s="111">
        <f t="shared" si="160"/>
        <v>0</v>
      </c>
      <c r="BP123" s="111">
        <f t="shared" si="160"/>
        <v>0</v>
      </c>
      <c r="BQ123" s="111">
        <f t="shared" si="160"/>
        <v>0</v>
      </c>
      <c r="BR123" s="111">
        <f>IFERROR(BA123/SUM(N123:INDEX(N123:P123,IF($A$2&lt;3,$A$2,3))),0)</f>
        <v>0</v>
      </c>
      <c r="BS123" s="111">
        <f>IFERROR(BB123/SUM(Q123:INDEX(Q123:S123,IF($B$2&lt;3,$B$2,3))),0)</f>
        <v>0</v>
      </c>
      <c r="BT123" s="111">
        <f>IFERROR(BC123/SUM(T123:INDEX(T123:V123,IF($A$2&lt;3,$A$2,3))),0)</f>
        <v>0</v>
      </c>
      <c r="BU123" s="111">
        <f>IFERROR(BD123/SUM(W123:INDEX(W123:Y123,IF($A$2&lt;3,$A$2,3))),0)</f>
        <v>0</v>
      </c>
      <c r="BV123" s="111">
        <f t="shared" si="163"/>
        <v>0</v>
      </c>
    </row>
    <row r="124" spans="1:74" hidden="1" outlineLevel="1" x14ac:dyDescent="0.25">
      <c r="A124" s="1" t="s">
        <v>3</v>
      </c>
      <c r="B124" s="7">
        <f t="shared" ref="B124:Y124" si="164">SUM(B118:B123)</f>
        <v>0</v>
      </c>
      <c r="C124" s="7">
        <f t="shared" si="164"/>
        <v>0</v>
      </c>
      <c r="D124" s="7">
        <f t="shared" si="164"/>
        <v>0</v>
      </c>
      <c r="E124" s="7">
        <f t="shared" si="164"/>
        <v>0</v>
      </c>
      <c r="F124" s="7">
        <f t="shared" si="164"/>
        <v>0</v>
      </c>
      <c r="G124" s="7">
        <f t="shared" si="164"/>
        <v>0</v>
      </c>
      <c r="H124" s="7">
        <f t="shared" si="164"/>
        <v>0</v>
      </c>
      <c r="I124" s="7">
        <f t="shared" si="164"/>
        <v>0</v>
      </c>
      <c r="J124" s="7">
        <f t="shared" si="164"/>
        <v>0</v>
      </c>
      <c r="K124" s="7">
        <f t="shared" si="164"/>
        <v>0</v>
      </c>
      <c r="L124" s="7">
        <f t="shared" si="164"/>
        <v>0</v>
      </c>
      <c r="M124" s="7">
        <f t="shared" si="164"/>
        <v>0</v>
      </c>
      <c r="N124" s="7">
        <f t="shared" si="164"/>
        <v>0</v>
      </c>
      <c r="O124" s="7">
        <f t="shared" si="164"/>
        <v>0</v>
      </c>
      <c r="P124" s="7">
        <f t="shared" si="164"/>
        <v>0</v>
      </c>
      <c r="Q124" s="7">
        <f t="shared" si="164"/>
        <v>0</v>
      </c>
      <c r="R124" s="7">
        <f t="shared" si="164"/>
        <v>0</v>
      </c>
      <c r="S124" s="7">
        <f t="shared" si="164"/>
        <v>0</v>
      </c>
      <c r="T124" s="7">
        <f t="shared" si="164"/>
        <v>0</v>
      </c>
      <c r="U124" s="7">
        <f t="shared" si="164"/>
        <v>0</v>
      </c>
      <c r="V124" s="7">
        <f t="shared" si="164"/>
        <v>0</v>
      </c>
      <c r="W124" s="7">
        <f t="shared" si="164"/>
        <v>0</v>
      </c>
      <c r="X124" s="7">
        <f t="shared" si="164"/>
        <v>0</v>
      </c>
      <c r="Y124" s="7">
        <f t="shared" si="164"/>
        <v>0</v>
      </c>
      <c r="Z124" s="7">
        <f t="shared" ref="Z124" si="165">SUM(Z118:Z123)</f>
        <v>0</v>
      </c>
      <c r="AA124" s="7">
        <f>SUM(AA118:AA123)</f>
        <v>0</v>
      </c>
      <c r="AB124" s="7">
        <f>SUM(AB118:AB123)</f>
        <v>0</v>
      </c>
      <c r="AC124" s="7">
        <f>SUM(AC118:AC123)</f>
        <v>0</v>
      </c>
      <c r="AD124" s="7">
        <f>SUM(AD118:AD123)</f>
        <v>0</v>
      </c>
      <c r="AE124" s="7">
        <f>SUM(B124                                                               : INDEX(B124:M124,$A$2))</f>
        <v>0</v>
      </c>
      <c r="AF124" s="7">
        <f t="shared" ref="AF124" si="166">SUM(B124:D124)</f>
        <v>0</v>
      </c>
      <c r="AG124" s="7">
        <f t="shared" ref="AG124" si="167">SUM(E124:G124)</f>
        <v>0</v>
      </c>
      <c r="AH124" s="7">
        <f t="shared" ref="AH124" si="168">SUM(H124:J124)</f>
        <v>0</v>
      </c>
      <c r="AI124" s="7">
        <f t="shared" ref="AI124" si="169">SUM(K124:M124)</f>
        <v>0</v>
      </c>
      <c r="AJ124" s="32" t="e">
        <f t="shared" si="161"/>
        <v>#DIV/0!</v>
      </c>
      <c r="AK124" s="32" t="e">
        <f t="shared" si="159"/>
        <v>#DIV/0!</v>
      </c>
      <c r="AL124" s="32" t="e">
        <f t="shared" si="159"/>
        <v>#DIV/0!</v>
      </c>
      <c r="AM124" s="32" t="e">
        <f t="shared" si="159"/>
        <v>#DIV/0!</v>
      </c>
      <c r="AN124" s="32" t="e">
        <f t="shared" si="159"/>
        <v>#DIV/0!</v>
      </c>
      <c r="AO124" s="113">
        <f t="shared" ref="AO124:AT124" si="170">SUM(AO118:AO123)</f>
        <v>320</v>
      </c>
      <c r="AP124" s="113">
        <f t="shared" si="170"/>
        <v>671</v>
      </c>
      <c r="AQ124" s="113">
        <f t="shared" si="170"/>
        <v>861</v>
      </c>
      <c r="AR124" s="113">
        <f t="shared" si="170"/>
        <v>668</v>
      </c>
      <c r="AS124" s="113">
        <f t="shared" si="170"/>
        <v>601</v>
      </c>
      <c r="AT124" s="113">
        <f t="shared" si="170"/>
        <v>1327</v>
      </c>
      <c r="AU124" s="113"/>
      <c r="AV124" s="113"/>
      <c r="AW124" s="113"/>
      <c r="AX124" s="113"/>
      <c r="AY124" s="113"/>
      <c r="AZ124" s="113"/>
      <c r="BA124" s="117">
        <f>SUM(BA118:BA123)</f>
        <v>1852</v>
      </c>
      <c r="BB124" s="117">
        <f>SUM(AR124:INDEX(AR124:AT124,IF(AND($A$2&gt;3,A122&lt;7),$A$2-3,0)))</f>
        <v>2596</v>
      </c>
      <c r="BC124" s="117">
        <f>SUM(AU124:INDEX(AU124:AW124,IF(AND($A$2&gt;6,$A$2&lt;10),$A$2-6,0)))</f>
        <v>0</v>
      </c>
      <c r="BD124" s="117">
        <f>SUM(AX124:INDEX(AX124:AZ124,IF($A$2&gt;9,$A$2-9,0)))</f>
        <v>0</v>
      </c>
      <c r="BE124" s="117">
        <f>SUM($AO124:INDEX(AO124:AZ124,$A$2))</f>
        <v>4448</v>
      </c>
      <c r="BF124" s="123" t="e">
        <f t="shared" ref="BF124:BQ124" si="171">AO124/N124</f>
        <v>#DIV/0!</v>
      </c>
      <c r="BG124" s="118" t="e">
        <f t="shared" si="171"/>
        <v>#DIV/0!</v>
      </c>
      <c r="BH124" s="118" t="e">
        <f t="shared" si="171"/>
        <v>#DIV/0!</v>
      </c>
      <c r="BI124" s="118" t="e">
        <f t="shared" si="171"/>
        <v>#DIV/0!</v>
      </c>
      <c r="BJ124" s="118" t="e">
        <f t="shared" si="171"/>
        <v>#DIV/0!</v>
      </c>
      <c r="BK124" s="118" t="e">
        <f t="shared" si="171"/>
        <v>#DIV/0!</v>
      </c>
      <c r="BL124" s="118" t="e">
        <f t="shared" si="171"/>
        <v>#DIV/0!</v>
      </c>
      <c r="BM124" s="118" t="e">
        <f t="shared" si="171"/>
        <v>#DIV/0!</v>
      </c>
      <c r="BN124" s="118" t="e">
        <f t="shared" si="171"/>
        <v>#DIV/0!</v>
      </c>
      <c r="BO124" s="118" t="e">
        <f t="shared" si="171"/>
        <v>#DIV/0!</v>
      </c>
      <c r="BP124" s="118" t="e">
        <f t="shared" si="171"/>
        <v>#DIV/0!</v>
      </c>
      <c r="BQ124" s="118" t="e">
        <f t="shared" si="171"/>
        <v>#DIV/0!</v>
      </c>
      <c r="BR124" s="118">
        <f>IFERROR(BA124/SUM(N124:INDEX(N124:P124,IF($A$2&lt;3,$A$2,3))),0)</f>
        <v>0</v>
      </c>
      <c r="BS124" s="118">
        <f>IFERROR(BB124/SUM(Q124:INDEX(Q124:S124,IF($B$2&lt;3,$B$2,3))),0)</f>
        <v>0</v>
      </c>
      <c r="BT124" s="118">
        <f>IFERROR(BC124/SUM(T124:INDEX(T124:V124,IF($A$2&lt;3,$A$2,3))),0)</f>
        <v>0</v>
      </c>
      <c r="BU124" s="118">
        <f>IFERROR(BD124/SUM(W124:INDEX(W124:Y124,IF($A$2&lt;3,$A$2,3))),0)</f>
        <v>0</v>
      </c>
      <c r="BV124" s="118">
        <f t="shared" si="163"/>
        <v>0</v>
      </c>
    </row>
    <row r="125" spans="1:74" hidden="1" outlineLevel="1" x14ac:dyDescent="0.25"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24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</row>
    <row r="126" spans="1:74" hidden="1" outlineLevel="1" x14ac:dyDescent="0.25"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24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</row>
    <row r="127" spans="1:74" s="19" customFormat="1" collapsed="1" x14ac:dyDescent="0.25">
      <c r="A127" s="2" t="s">
        <v>121</v>
      </c>
      <c r="B127" s="3">
        <v>42005</v>
      </c>
      <c r="C127" s="3">
        <v>42036</v>
      </c>
      <c r="D127" s="3">
        <v>42064</v>
      </c>
      <c r="E127" s="3">
        <v>42095</v>
      </c>
      <c r="F127" s="3">
        <v>42125</v>
      </c>
      <c r="G127" s="3">
        <v>42156</v>
      </c>
      <c r="H127" s="3">
        <v>42186</v>
      </c>
      <c r="I127" s="3">
        <v>42217</v>
      </c>
      <c r="J127" s="3">
        <v>42248</v>
      </c>
      <c r="K127" s="3">
        <v>42278</v>
      </c>
      <c r="L127" s="3">
        <v>42309</v>
      </c>
      <c r="M127" s="3">
        <v>42339</v>
      </c>
      <c r="N127" s="3">
        <v>42370</v>
      </c>
      <c r="O127" s="3">
        <v>42401</v>
      </c>
      <c r="P127" s="3">
        <v>42430</v>
      </c>
      <c r="Q127" s="3">
        <v>42461</v>
      </c>
      <c r="R127" s="3">
        <v>42491</v>
      </c>
      <c r="S127" s="3">
        <v>42522</v>
      </c>
      <c r="T127" s="3">
        <v>42552</v>
      </c>
      <c r="U127" s="3">
        <v>42583</v>
      </c>
      <c r="V127" s="3">
        <v>42614</v>
      </c>
      <c r="W127" s="3">
        <v>42644</v>
      </c>
      <c r="X127" s="3">
        <v>42675</v>
      </c>
      <c r="Y127" s="3">
        <v>42705</v>
      </c>
      <c r="Z127" s="29" t="str">
        <f>$Z$87</f>
        <v>YTD 6/16</v>
      </c>
      <c r="AA127" s="29" t="s">
        <v>19</v>
      </c>
      <c r="AB127" s="29" t="s">
        <v>20</v>
      </c>
      <c r="AC127" s="29" t="s">
        <v>21</v>
      </c>
      <c r="AD127" s="29" t="s">
        <v>22</v>
      </c>
      <c r="AE127" s="26" t="str">
        <f>"YTD " &amp; A126 &amp;"/15"</f>
        <v>YTD /15</v>
      </c>
      <c r="AF127" s="26" t="s">
        <v>23</v>
      </c>
      <c r="AG127" s="26" t="s">
        <v>24</v>
      </c>
      <c r="AH127" s="26" t="s">
        <v>25</v>
      </c>
      <c r="AI127" s="26" t="s">
        <v>26</v>
      </c>
      <c r="AJ127" s="30" t="s">
        <v>27</v>
      </c>
      <c r="AK127" s="30" t="s">
        <v>29</v>
      </c>
      <c r="AL127" s="30" t="s">
        <v>30</v>
      </c>
      <c r="AM127" s="30" t="s">
        <v>31</v>
      </c>
      <c r="AN127" s="30" t="s">
        <v>32</v>
      </c>
      <c r="AO127" s="108">
        <v>42736</v>
      </c>
      <c r="AP127" s="108">
        <v>42767</v>
      </c>
      <c r="AQ127" s="108">
        <v>42795</v>
      </c>
      <c r="AR127" s="108">
        <v>42826</v>
      </c>
      <c r="AS127" s="108">
        <v>42856</v>
      </c>
      <c r="AT127" s="108">
        <v>42887</v>
      </c>
      <c r="AU127" s="108">
        <v>42917</v>
      </c>
      <c r="AV127" s="108">
        <v>42948</v>
      </c>
      <c r="AW127" s="108">
        <v>42979</v>
      </c>
      <c r="AX127" s="108">
        <v>43009</v>
      </c>
      <c r="AY127" s="108">
        <v>43040</v>
      </c>
      <c r="AZ127" s="108">
        <v>43070</v>
      </c>
      <c r="BA127" s="29" t="s">
        <v>123</v>
      </c>
      <c r="BB127" s="29" t="s">
        <v>124</v>
      </c>
      <c r="BC127" s="29" t="s">
        <v>125</v>
      </c>
      <c r="BD127" s="29" t="s">
        <v>126</v>
      </c>
      <c r="BE127" s="29" t="str">
        <f>$BE$3</f>
        <v>YTD 6/17</v>
      </c>
      <c r="BF127" s="121">
        <v>42736</v>
      </c>
      <c r="BG127" s="108">
        <v>42767</v>
      </c>
      <c r="BH127" s="108">
        <v>42795</v>
      </c>
      <c r="BI127" s="108">
        <v>42826</v>
      </c>
      <c r="BJ127" s="108">
        <v>42856</v>
      </c>
      <c r="BK127" s="108">
        <v>42887</v>
      </c>
      <c r="BL127" s="108">
        <v>42917</v>
      </c>
      <c r="BM127" s="108">
        <v>42948</v>
      </c>
      <c r="BN127" s="108">
        <v>42979</v>
      </c>
      <c r="BO127" s="108">
        <v>43009</v>
      </c>
      <c r="BP127" s="108">
        <v>43040</v>
      </c>
      <c r="BQ127" s="108">
        <v>43070</v>
      </c>
      <c r="BR127" s="29" t="s">
        <v>127</v>
      </c>
      <c r="BS127" s="29" t="s">
        <v>128</v>
      </c>
      <c r="BT127" s="29" t="s">
        <v>96</v>
      </c>
      <c r="BU127" s="29" t="s">
        <v>129</v>
      </c>
      <c r="BV127" s="112" t="s">
        <v>130</v>
      </c>
    </row>
    <row r="128" spans="1:74" x14ac:dyDescent="0.25">
      <c r="A128" t="s">
        <v>159</v>
      </c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T128" s="6"/>
      <c r="W128" s="6"/>
      <c r="X128" s="6"/>
      <c r="Y128" s="6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31" t="e">
        <f>Z128/AE128-1</f>
        <v>#DIV/0!</v>
      </c>
      <c r="AK128" s="31" t="e">
        <f t="shared" ref="AK128:AN136" si="172">AA128/AF128-1</f>
        <v>#DIV/0!</v>
      </c>
      <c r="AL128" s="31" t="e">
        <f t="shared" si="172"/>
        <v>#DIV/0!</v>
      </c>
      <c r="AM128" s="31" t="e">
        <f t="shared" si="172"/>
        <v>#DIV/0!</v>
      </c>
      <c r="AN128" s="31" t="e">
        <f t="shared" si="172"/>
        <v>#DIV/0!</v>
      </c>
      <c r="AO128" s="6">
        <f>[17]APE!L27</f>
        <v>1686.0008</v>
      </c>
      <c r="AP128" s="6">
        <f>[18]APE!L27</f>
        <v>2554.1039000000001</v>
      </c>
      <c r="AQ128" s="6">
        <f>[19]APE!L27</f>
        <v>1955.31</v>
      </c>
      <c r="AR128" s="6">
        <f>[20]APE!V28</f>
        <v>1640.23</v>
      </c>
      <c r="AS128" s="6">
        <f>[21]APE!V28</f>
        <v>2893.19</v>
      </c>
      <c r="AT128" s="6">
        <f>[22]APE!V28</f>
        <v>3360.45</v>
      </c>
      <c r="AU128" s="6"/>
      <c r="AV128" s="6"/>
      <c r="AW128" s="6"/>
      <c r="AX128" s="6"/>
      <c r="AY128" s="6"/>
      <c r="AZ128" s="6"/>
      <c r="BA128" s="110">
        <f>SUM(AO128:INDEX(AO128:AQ128,IF($A$2&lt;3,$A$2,3)))</f>
        <v>6195.4146999999994</v>
      </c>
      <c r="BB128" s="110">
        <f>SUM(AR128:INDEX(AR128:AT128,IF(AND($A$2&gt;3,$A$2&lt;7),$A$2-3,0)))</f>
        <v>7893.87</v>
      </c>
      <c r="BC128" s="110">
        <f>SUM(AU128:INDEX(AU128:AW128,IF(AND($A$2&gt;6,$A$2&lt;10),$A$2-6,0)))</f>
        <v>0</v>
      </c>
      <c r="BD128" s="110">
        <f>SUM(AX128:INDEX(AX128:AZ128,IF($A$2&gt;9,$A$2-9,0)))</f>
        <v>0</v>
      </c>
      <c r="BE128" s="110">
        <f>SUM($AO128:INDEX(AO128:AZ128,$A$2))</f>
        <v>14089.2847</v>
      </c>
      <c r="BF128" s="125">
        <f>IFERROR(AO128/N128,0)</f>
        <v>0</v>
      </c>
      <c r="BG128" s="111">
        <f t="shared" ref="BG128:BQ136" si="173">IFERROR(AP128/O128,0)</f>
        <v>0</v>
      </c>
      <c r="BH128" s="111">
        <f t="shared" si="173"/>
        <v>0</v>
      </c>
      <c r="BI128" s="111">
        <f t="shared" si="173"/>
        <v>0</v>
      </c>
      <c r="BJ128" s="111">
        <f t="shared" si="173"/>
        <v>0</v>
      </c>
      <c r="BK128" s="111">
        <f t="shared" si="173"/>
        <v>0</v>
      </c>
      <c r="BL128" s="111">
        <f t="shared" si="173"/>
        <v>0</v>
      </c>
      <c r="BM128" s="111">
        <f t="shared" si="173"/>
        <v>0</v>
      </c>
      <c r="BN128" s="111">
        <f t="shared" si="173"/>
        <v>0</v>
      </c>
      <c r="BO128" s="111">
        <f t="shared" si="173"/>
        <v>0</v>
      </c>
      <c r="BP128" s="111">
        <f t="shared" si="173"/>
        <v>0</v>
      </c>
      <c r="BQ128" s="111">
        <f t="shared" si="173"/>
        <v>0</v>
      </c>
      <c r="BR128" s="111">
        <f>IFERROR(BA128/SUM(N128:INDEX(N128:P128,IF($A$2&lt;3,$A$2,3))),0)</f>
        <v>0</v>
      </c>
      <c r="BS128" s="111">
        <f>IFERROR(BB128/SUM(Q128:INDEX(Q128:S128,IF($A$2&lt;7,$A$2-3,3))),0)</f>
        <v>0</v>
      </c>
      <c r="BT128" s="111">
        <f>IFERROR(BC128/SUM(P128:INDEX(P128:R128,IF($A$2&lt;3,$A$2,3))),0)</f>
        <v>0</v>
      </c>
      <c r="BU128" s="111">
        <f>IFERROR(BD128/SUM(Q128:INDEX(Q128:S128,IF($A$2&lt;3,$A$2,3))),0)</f>
        <v>0</v>
      </c>
      <c r="BV128" s="111">
        <f>IFERROR(BE128/Z128,0)</f>
        <v>0</v>
      </c>
    </row>
    <row r="129" spans="1:74" x14ac:dyDescent="0.25">
      <c r="A129" t="s">
        <v>5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T129" s="6"/>
      <c r="W129" s="6"/>
      <c r="X129" s="6"/>
      <c r="Y129" s="6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31">
        <f>IFERROR(Z129/AE129-1,0)</f>
        <v>0</v>
      </c>
      <c r="AK129" s="31">
        <f t="shared" ref="AK129:AN130" si="174">IFERROR(AA129/AF129-1,0)</f>
        <v>0</v>
      </c>
      <c r="AL129" s="31">
        <f t="shared" si="174"/>
        <v>0</v>
      </c>
      <c r="AM129" s="31">
        <f t="shared" si="174"/>
        <v>0</v>
      </c>
      <c r="AN129" s="31">
        <f t="shared" si="174"/>
        <v>0</v>
      </c>
      <c r="AO129" s="6">
        <f>[17]APE!L28</f>
        <v>0</v>
      </c>
      <c r="AP129" s="6">
        <f>[18]APE!L28</f>
        <v>0</v>
      </c>
      <c r="AQ129" s="6">
        <f>[19]APE!L28</f>
        <v>0</v>
      </c>
      <c r="AR129" s="6">
        <f>[20]APE!V29</f>
        <v>0</v>
      </c>
      <c r="AS129" s="6">
        <f>[21]APE!V29</f>
        <v>0</v>
      </c>
      <c r="AT129" s="6">
        <f>[22]APE!V29</f>
        <v>0</v>
      </c>
      <c r="AU129" s="6"/>
      <c r="AV129" s="6"/>
      <c r="AW129" s="6"/>
      <c r="AX129" s="6"/>
      <c r="AY129" s="6"/>
      <c r="AZ129" s="6"/>
      <c r="BA129" s="110">
        <f>SUM(AO129:INDEX(AO129:AQ129,IF($A$2&lt;3,$A$2,3)))</f>
        <v>0</v>
      </c>
      <c r="BB129" s="110">
        <f>SUM(AR129:INDEX(AR129:AT129,IF(AND($A$2&gt;3,$A$2&lt;7),$A$2-3,0)))</f>
        <v>0</v>
      </c>
      <c r="BC129" s="110">
        <f>SUM(AU129:INDEX(AU129:AW129,IF(AND($A$2&gt;6,$A$2&lt;10),$A$2-6,0)))</f>
        <v>0</v>
      </c>
      <c r="BD129" s="110">
        <f>SUM(AX129:INDEX(AX129:AZ129,IF($A$2&gt;9,$A$2-9,0)))</f>
        <v>0</v>
      </c>
      <c r="BE129" s="110">
        <f>SUM($AO129:INDEX(AO129:AZ129,$A$2))</f>
        <v>0</v>
      </c>
      <c r="BF129" s="125">
        <f t="shared" ref="BF129:BF136" si="175">IFERROR(AO129/N129,0)</f>
        <v>0</v>
      </c>
      <c r="BG129" s="111">
        <f t="shared" si="173"/>
        <v>0</v>
      </c>
      <c r="BH129" s="111">
        <f t="shared" si="173"/>
        <v>0</v>
      </c>
      <c r="BI129" s="111">
        <f t="shared" si="173"/>
        <v>0</v>
      </c>
      <c r="BJ129" s="111">
        <f t="shared" si="173"/>
        <v>0</v>
      </c>
      <c r="BK129" s="111">
        <f t="shared" si="173"/>
        <v>0</v>
      </c>
      <c r="BL129" s="111">
        <f t="shared" si="173"/>
        <v>0</v>
      </c>
      <c r="BM129" s="111">
        <f t="shared" si="173"/>
        <v>0</v>
      </c>
      <c r="BN129" s="111">
        <f t="shared" si="173"/>
        <v>0</v>
      </c>
      <c r="BO129" s="111">
        <f t="shared" si="173"/>
        <v>0</v>
      </c>
      <c r="BP129" s="111">
        <f t="shared" si="173"/>
        <v>0</v>
      </c>
      <c r="BQ129" s="111">
        <f t="shared" si="173"/>
        <v>0</v>
      </c>
      <c r="BR129" s="111">
        <f>IFERROR(BA129/SUM(N129:INDEX(N129:P129,IF($A$2&lt;3,$A$2,3))),0)</f>
        <v>0</v>
      </c>
      <c r="BS129" s="111">
        <f>IFERROR(BB129/SUM(Q129:INDEX(Q129:S129,IF($A$2&lt;7,$A$2-3,3))),0)</f>
        <v>0</v>
      </c>
      <c r="BT129" s="111">
        <f>IFERROR(BC129/SUM(P129:INDEX(P129:R129,IF($A$2&lt;3,$A$2,3))),0)</f>
        <v>0</v>
      </c>
      <c r="BU129" s="111">
        <f>IFERROR(BD129/SUM(Q129:INDEX(Q129:S129,IF($A$2&lt;3,$A$2,3))),0)</f>
        <v>0</v>
      </c>
      <c r="BV129" s="111">
        <f t="shared" ref="BV129:BV136" si="176">IFERROR(BE129/Z129,0)</f>
        <v>0</v>
      </c>
    </row>
    <row r="130" spans="1:74" x14ac:dyDescent="0.25">
      <c r="A130" t="s">
        <v>6</v>
      </c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T130" s="6"/>
      <c r="W130" s="6"/>
      <c r="X130" s="6"/>
      <c r="Y130" s="6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31" t="e">
        <f t="shared" ref="AJ130:AJ136" si="177">Z130/AE130-1</f>
        <v>#DIV/0!</v>
      </c>
      <c r="AK130" s="31">
        <f>IFERROR(AA130/AF130-1,0)</f>
        <v>0</v>
      </c>
      <c r="AL130" s="31">
        <f t="shared" si="174"/>
        <v>0</v>
      </c>
      <c r="AM130" s="31">
        <f t="shared" si="174"/>
        <v>0</v>
      </c>
      <c r="AN130" s="31">
        <f t="shared" si="174"/>
        <v>0</v>
      </c>
      <c r="AO130" s="6">
        <f>[17]APE!L29</f>
        <v>0</v>
      </c>
      <c r="AP130" s="6">
        <f>[18]APE!L29</f>
        <v>0</v>
      </c>
      <c r="AQ130" s="6">
        <f>[19]APE!L29</f>
        <v>0</v>
      </c>
      <c r="AR130" s="6">
        <f>[20]APE!V30</f>
        <v>0</v>
      </c>
      <c r="AS130" s="6">
        <f>[21]APE!V30</f>
        <v>0</v>
      </c>
      <c r="AT130" s="6">
        <f>[22]APE!V30</f>
        <v>0</v>
      </c>
      <c r="AU130" s="6"/>
      <c r="AV130" s="6"/>
      <c r="AW130" s="6"/>
      <c r="AX130" s="6"/>
      <c r="AY130" s="6"/>
      <c r="AZ130" s="6"/>
      <c r="BA130" s="110">
        <f>SUM(AO130:INDEX(AO130:AQ130,IF($A$2&lt;3,$A$2,3)))</f>
        <v>0</v>
      </c>
      <c r="BB130" s="110">
        <f>SUM(AR130:INDEX(AR130:AT130,IF(AND($A$2&gt;3,$A$2&lt;7),$A$2-3,0)))</f>
        <v>0</v>
      </c>
      <c r="BC130" s="110">
        <f>SUM(AU130:INDEX(AU130:AW130,IF(AND($A$2&gt;6,$A$2&lt;10),$A$2-6,0)))</f>
        <v>0</v>
      </c>
      <c r="BD130" s="110">
        <f>SUM(AX130:INDEX(AX130:AZ130,IF($A$2&gt;9,$A$2-9,0)))</f>
        <v>0</v>
      </c>
      <c r="BE130" s="110">
        <f>SUM($AO130:INDEX(AO130:AZ130,$A$2))</f>
        <v>0</v>
      </c>
      <c r="BF130" s="125">
        <f t="shared" si="175"/>
        <v>0</v>
      </c>
      <c r="BG130" s="111">
        <f t="shared" si="173"/>
        <v>0</v>
      </c>
      <c r="BH130" s="111">
        <f t="shared" si="173"/>
        <v>0</v>
      </c>
      <c r="BI130" s="111">
        <f t="shared" si="173"/>
        <v>0</v>
      </c>
      <c r="BJ130" s="111">
        <f t="shared" si="173"/>
        <v>0</v>
      </c>
      <c r="BK130" s="111">
        <f t="shared" si="173"/>
        <v>0</v>
      </c>
      <c r="BL130" s="111">
        <f t="shared" si="173"/>
        <v>0</v>
      </c>
      <c r="BM130" s="111">
        <f t="shared" si="173"/>
        <v>0</v>
      </c>
      <c r="BN130" s="111">
        <f t="shared" si="173"/>
        <v>0</v>
      </c>
      <c r="BO130" s="111">
        <f t="shared" si="173"/>
        <v>0</v>
      </c>
      <c r="BP130" s="111">
        <f t="shared" si="173"/>
        <v>0</v>
      </c>
      <c r="BQ130" s="111">
        <f t="shared" si="173"/>
        <v>0</v>
      </c>
      <c r="BR130" s="111">
        <f>IFERROR(BA130/SUM(N130:INDEX(N130:P130,IF($A$2&lt;3,$A$2,3))),0)</f>
        <v>0</v>
      </c>
      <c r="BS130" s="111">
        <f>IFERROR(BB130/SUM(Q130:INDEX(Q130:S130,IF($A$2&lt;7,$A$2-3,3))),0)</f>
        <v>0</v>
      </c>
      <c r="BT130" s="111">
        <f>IFERROR(BC130/SUM(P130:INDEX(P130:R130,IF($A$2&lt;3,$A$2,3))),0)</f>
        <v>0</v>
      </c>
      <c r="BU130" s="111">
        <f>IFERROR(BD130/SUM(Q130:INDEX(Q130:S130,IF($A$2&lt;3,$A$2,3))),0)</f>
        <v>0</v>
      </c>
      <c r="BV130" s="111">
        <f t="shared" si="176"/>
        <v>0</v>
      </c>
    </row>
    <row r="131" spans="1:74" x14ac:dyDescent="0.25">
      <c r="A131" t="s">
        <v>7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T131" s="6"/>
      <c r="W131" s="6"/>
      <c r="X131" s="6"/>
      <c r="Y131" s="6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31" t="e">
        <f t="shared" si="177"/>
        <v>#DIV/0!</v>
      </c>
      <c r="AK131" s="31" t="e">
        <f t="shared" si="172"/>
        <v>#DIV/0!</v>
      </c>
      <c r="AL131" s="31" t="e">
        <f t="shared" si="172"/>
        <v>#DIV/0!</v>
      </c>
      <c r="AM131" s="31" t="e">
        <f t="shared" si="172"/>
        <v>#DIV/0!</v>
      </c>
      <c r="AN131" s="31" t="e">
        <f t="shared" si="172"/>
        <v>#DIV/0!</v>
      </c>
      <c r="AO131" s="6">
        <f>[17]APE!L30</f>
        <v>10.595000000000001</v>
      </c>
      <c r="AP131" s="6">
        <f>[18]APE!L30</f>
        <v>0</v>
      </c>
      <c r="AQ131" s="6">
        <f>[19]APE!L30</f>
        <v>0</v>
      </c>
      <c r="AR131" s="6">
        <f>[20]APE!V31</f>
        <v>0</v>
      </c>
      <c r="AS131" s="6">
        <f>[21]APE!V31</f>
        <v>0</v>
      </c>
      <c r="AT131" s="6">
        <f>[22]APE!V31</f>
        <v>0</v>
      </c>
      <c r="AU131" s="6"/>
      <c r="AV131" s="6"/>
      <c r="AW131" s="6"/>
      <c r="AX131" s="6"/>
      <c r="AY131" s="6"/>
      <c r="AZ131" s="6"/>
      <c r="BA131" s="110">
        <f>SUM(AO131:INDEX(AO131:AQ131,IF($A$2&lt;3,$A$2,3)))</f>
        <v>10.595000000000001</v>
      </c>
      <c r="BB131" s="110">
        <f>SUM(AR131:INDEX(AR131:AT131,IF(AND($A$2&gt;3,$A$2&lt;7),$A$2-3,0)))</f>
        <v>0</v>
      </c>
      <c r="BC131" s="110">
        <f>SUM(AU131:INDEX(AU131:AW131,IF(AND($A$2&gt;6,$A$2&lt;10),$A$2-6,0)))</f>
        <v>0</v>
      </c>
      <c r="BD131" s="110">
        <f>SUM(AX131:INDEX(AX131:AZ131,IF($A$2&gt;9,$A$2-9,0)))</f>
        <v>0</v>
      </c>
      <c r="BE131" s="110">
        <f>SUM($AO131:INDEX(AO131:AZ131,$A$2))</f>
        <v>10.595000000000001</v>
      </c>
      <c r="BF131" s="125">
        <f t="shared" si="175"/>
        <v>0</v>
      </c>
      <c r="BG131" s="111">
        <f t="shared" si="173"/>
        <v>0</v>
      </c>
      <c r="BH131" s="111">
        <f t="shared" si="173"/>
        <v>0</v>
      </c>
      <c r="BI131" s="111">
        <f t="shared" si="173"/>
        <v>0</v>
      </c>
      <c r="BJ131" s="111">
        <f t="shared" si="173"/>
        <v>0</v>
      </c>
      <c r="BK131" s="111">
        <f t="shared" si="173"/>
        <v>0</v>
      </c>
      <c r="BL131" s="111">
        <f t="shared" si="173"/>
        <v>0</v>
      </c>
      <c r="BM131" s="111">
        <f t="shared" si="173"/>
        <v>0</v>
      </c>
      <c r="BN131" s="111">
        <f t="shared" si="173"/>
        <v>0</v>
      </c>
      <c r="BO131" s="111">
        <f t="shared" si="173"/>
        <v>0</v>
      </c>
      <c r="BP131" s="111">
        <f t="shared" si="173"/>
        <v>0</v>
      </c>
      <c r="BQ131" s="111">
        <f t="shared" si="173"/>
        <v>0</v>
      </c>
      <c r="BR131" s="111">
        <f>IFERROR(BA131/SUM(N131:INDEX(N131:P131,IF($A$2&lt;3,$A$2,3))),0)</f>
        <v>0</v>
      </c>
      <c r="BS131" s="111">
        <f>IFERROR(BB131/SUM(Q131:INDEX(Q131:S131,IF($A$2&lt;7,$A$2-3,3))),0)</f>
        <v>0</v>
      </c>
      <c r="BT131" s="111">
        <f>IFERROR(BC131/SUM(P131:INDEX(P131:R131,IF($A$2&lt;3,$A$2,3))),0)</f>
        <v>0</v>
      </c>
      <c r="BU131" s="111">
        <f>IFERROR(BD131/SUM(Q131:INDEX(Q131:S131,IF($A$2&lt;3,$A$2,3))),0)</f>
        <v>0</v>
      </c>
      <c r="BV131" s="111">
        <f t="shared" si="176"/>
        <v>0</v>
      </c>
    </row>
    <row r="132" spans="1:74" x14ac:dyDescent="0.25">
      <c r="A132" t="s">
        <v>8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T132" s="6"/>
      <c r="W132" s="6"/>
      <c r="X132" s="6"/>
      <c r="Y132" s="6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31" t="e">
        <f t="shared" si="177"/>
        <v>#DIV/0!</v>
      </c>
      <c r="AK132" s="31" t="e">
        <f t="shared" si="172"/>
        <v>#DIV/0!</v>
      </c>
      <c r="AL132" s="31" t="e">
        <f t="shared" si="172"/>
        <v>#DIV/0!</v>
      </c>
      <c r="AM132" s="31" t="e">
        <f t="shared" si="172"/>
        <v>#DIV/0!</v>
      </c>
      <c r="AN132" s="31" t="e">
        <f t="shared" si="172"/>
        <v>#DIV/0!</v>
      </c>
      <c r="AO132" s="6">
        <f>[17]APE!L31</f>
        <v>10.239000000000001</v>
      </c>
      <c r="AP132" s="6">
        <f>[18]APE!L31</f>
        <v>21.611000000000001</v>
      </c>
      <c r="AQ132" s="6">
        <f>[19]APE!L31</f>
        <v>26.43</v>
      </c>
      <c r="AR132" s="6">
        <f>[20]APE!V32</f>
        <v>10.55</v>
      </c>
      <c r="AS132" s="6">
        <f>[21]APE!V32</f>
        <v>2.48</v>
      </c>
      <c r="AT132" s="6">
        <f>[22]APE!V32</f>
        <v>0</v>
      </c>
      <c r="AU132" s="6"/>
      <c r="AV132" s="6"/>
      <c r="AW132" s="6"/>
      <c r="AX132" s="6"/>
      <c r="AY132" s="6"/>
      <c r="AZ132" s="6"/>
      <c r="BA132" s="110">
        <f>SUM(AO132:INDEX(AO132:AQ132,IF($A$2&lt;3,$A$2,3)))</f>
        <v>58.28</v>
      </c>
      <c r="BB132" s="110">
        <f>SUM(AR132:INDEX(AR132:AT132,IF(AND($A$2&gt;3,$A$2&lt;7),$A$2-3,0)))</f>
        <v>13.030000000000001</v>
      </c>
      <c r="BC132" s="110">
        <f>SUM(AU132:INDEX(AU132:AW132,IF(AND($A$2&gt;6,$A$2&lt;10),$A$2-6,0)))</f>
        <v>0</v>
      </c>
      <c r="BD132" s="110">
        <f>SUM(AX132:INDEX(AX132:AZ132,IF($A$2&gt;9,$A$2-9,0)))</f>
        <v>0</v>
      </c>
      <c r="BE132" s="110">
        <f>SUM($AO132:INDEX(AO132:AZ132,$A$2))</f>
        <v>71.31</v>
      </c>
      <c r="BF132" s="125">
        <f t="shared" si="175"/>
        <v>0</v>
      </c>
      <c r="BG132" s="111">
        <f t="shared" si="173"/>
        <v>0</v>
      </c>
      <c r="BH132" s="111">
        <f t="shared" si="173"/>
        <v>0</v>
      </c>
      <c r="BI132" s="111">
        <f t="shared" si="173"/>
        <v>0</v>
      </c>
      <c r="BJ132" s="111">
        <f t="shared" si="173"/>
        <v>0</v>
      </c>
      <c r="BK132" s="111">
        <f t="shared" si="173"/>
        <v>0</v>
      </c>
      <c r="BL132" s="111">
        <f t="shared" si="173"/>
        <v>0</v>
      </c>
      <c r="BM132" s="111">
        <f t="shared" si="173"/>
        <v>0</v>
      </c>
      <c r="BN132" s="111">
        <f t="shared" si="173"/>
        <v>0</v>
      </c>
      <c r="BO132" s="111">
        <f t="shared" si="173"/>
        <v>0</v>
      </c>
      <c r="BP132" s="111">
        <f t="shared" si="173"/>
        <v>0</v>
      </c>
      <c r="BQ132" s="111">
        <f t="shared" si="173"/>
        <v>0</v>
      </c>
      <c r="BR132" s="111">
        <f>IFERROR(BA132/SUM(N132:INDEX(N132:P132,IF($A$2&lt;3,$A$2,3))),0)</f>
        <v>0</v>
      </c>
      <c r="BS132" s="111">
        <f>IFERROR(BB132/SUM(Q132:INDEX(Q132:S132,IF($A$2&lt;7,$A$2-3,3))),0)</f>
        <v>0</v>
      </c>
      <c r="BT132" s="111">
        <f>IFERROR(BC132/SUM(P132:INDEX(P132:R132,IF($A$2&lt;3,$A$2,3))),0)</f>
        <v>0</v>
      </c>
      <c r="BU132" s="111">
        <f>IFERROR(BD132/SUM(Q132:INDEX(Q132:S132,IF($A$2&lt;3,$A$2,3))),0)</f>
        <v>0</v>
      </c>
      <c r="BV132" s="111">
        <f t="shared" si="176"/>
        <v>0</v>
      </c>
    </row>
    <row r="133" spans="1:74" x14ac:dyDescent="0.25">
      <c r="A133" t="s">
        <v>1</v>
      </c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T133" s="6"/>
      <c r="W133" s="6"/>
      <c r="X133" s="6"/>
      <c r="Y133" s="6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31" t="e">
        <f t="shared" si="177"/>
        <v>#DIV/0!</v>
      </c>
      <c r="AK133" s="31" t="e">
        <f t="shared" si="172"/>
        <v>#DIV/0!</v>
      </c>
      <c r="AL133" s="31" t="e">
        <f t="shared" si="172"/>
        <v>#DIV/0!</v>
      </c>
      <c r="AM133" s="31" t="e">
        <f t="shared" si="172"/>
        <v>#DIV/0!</v>
      </c>
      <c r="AN133" s="31" t="e">
        <f t="shared" si="172"/>
        <v>#DIV/0!</v>
      </c>
      <c r="AO133" s="6">
        <f>[17]APE!L32</f>
        <v>214.21299999999999</v>
      </c>
      <c r="AP133" s="6">
        <f>[18]APE!L32</f>
        <v>208.959</v>
      </c>
      <c r="AQ133" s="6">
        <f>[19]APE!L32</f>
        <v>338.12</v>
      </c>
      <c r="AR133" s="6">
        <f>[20]APE!V33</f>
        <v>331.86</v>
      </c>
      <c r="AS133" s="6">
        <f>[21]APE!V33</f>
        <v>235.16</v>
      </c>
      <c r="AT133" s="6">
        <f>[22]APE!V33</f>
        <v>879.45</v>
      </c>
      <c r="AU133" s="6"/>
      <c r="AV133" s="6"/>
      <c r="AW133" s="6"/>
      <c r="AX133" s="6"/>
      <c r="AY133" s="6"/>
      <c r="AZ133" s="6"/>
      <c r="BA133" s="110">
        <f>SUM(AO133:INDEX(AO133:AQ133,IF($A$2&lt;3,$A$2,3)))</f>
        <v>761.29200000000003</v>
      </c>
      <c r="BB133" s="110">
        <f>SUM(AR133:INDEX(AR133:AT133,IF(AND($A$2&gt;3,$A$2&lt;7),$A$2-3,0)))</f>
        <v>1446.47</v>
      </c>
      <c r="BC133" s="110">
        <f>SUM(AU133:INDEX(AU133:AW133,IF(AND($A$2&gt;6,$A$2&lt;10),$A$2-6,0)))</f>
        <v>0</v>
      </c>
      <c r="BD133" s="110">
        <f>SUM(AX133:INDEX(AX133:AZ133,IF($A$2&gt;9,$A$2-9,0)))</f>
        <v>0</v>
      </c>
      <c r="BE133" s="110">
        <f>SUM($AO133:INDEX(AO133:AZ133,$A$2))</f>
        <v>2207.7620000000002</v>
      </c>
      <c r="BF133" s="125">
        <f t="shared" si="175"/>
        <v>0</v>
      </c>
      <c r="BG133" s="111">
        <f t="shared" si="173"/>
        <v>0</v>
      </c>
      <c r="BH133" s="111">
        <f t="shared" si="173"/>
        <v>0</v>
      </c>
      <c r="BI133" s="111">
        <f t="shared" si="173"/>
        <v>0</v>
      </c>
      <c r="BJ133" s="111">
        <f t="shared" si="173"/>
        <v>0</v>
      </c>
      <c r="BK133" s="111">
        <f t="shared" si="173"/>
        <v>0</v>
      </c>
      <c r="BL133" s="111">
        <f t="shared" si="173"/>
        <v>0</v>
      </c>
      <c r="BM133" s="111">
        <f t="shared" si="173"/>
        <v>0</v>
      </c>
      <c r="BN133" s="111">
        <f t="shared" si="173"/>
        <v>0</v>
      </c>
      <c r="BO133" s="111">
        <f t="shared" si="173"/>
        <v>0</v>
      </c>
      <c r="BP133" s="111">
        <f t="shared" si="173"/>
        <v>0</v>
      </c>
      <c r="BQ133" s="111">
        <f t="shared" si="173"/>
        <v>0</v>
      </c>
      <c r="BR133" s="111">
        <f>IFERROR(BA133/SUM(N133:INDEX(N133:P133,IF($A$2&lt;3,$A$2,3))),0)</f>
        <v>0</v>
      </c>
      <c r="BS133" s="111">
        <f>IFERROR(BB133/SUM(Q133:INDEX(Q133:S133,IF($A$2&lt;7,$A$2-3,3))),0)</f>
        <v>0</v>
      </c>
      <c r="BT133" s="111">
        <f>IFERROR(BC133/SUM(P133:INDEX(P133:R133,IF($A$2&lt;3,$A$2,3))),0)</f>
        <v>0</v>
      </c>
      <c r="BU133" s="111">
        <f>IFERROR(BD133/SUM(Q133:INDEX(Q133:S133,IF($A$2&lt;3,$A$2,3))),0)</f>
        <v>0</v>
      </c>
      <c r="BV133" s="111">
        <f t="shared" si="176"/>
        <v>0</v>
      </c>
    </row>
    <row r="134" spans="1:74" x14ac:dyDescent="0.25">
      <c r="A134" t="s">
        <v>2</v>
      </c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T134" s="6"/>
      <c r="W134" s="6"/>
      <c r="X134" s="6"/>
      <c r="Y134" s="6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31" t="e">
        <f t="shared" si="177"/>
        <v>#DIV/0!</v>
      </c>
      <c r="AK134" s="31" t="e">
        <f t="shared" si="172"/>
        <v>#DIV/0!</v>
      </c>
      <c r="AL134" s="31" t="e">
        <f t="shared" si="172"/>
        <v>#DIV/0!</v>
      </c>
      <c r="AM134" s="31" t="e">
        <f t="shared" si="172"/>
        <v>#DIV/0!</v>
      </c>
      <c r="AN134" s="31" t="e">
        <f t="shared" si="172"/>
        <v>#DIV/0!</v>
      </c>
      <c r="AO134" s="6">
        <f>[17]APE!L33</f>
        <v>12339.5870000001</v>
      </c>
      <c r="AP134" s="6">
        <f>[18]APE!L33</f>
        <v>7086.4660000000304</v>
      </c>
      <c r="AQ134" s="6">
        <f>[19]APE!L33</f>
        <v>5855.43</v>
      </c>
      <c r="AR134" s="6">
        <f>[20]APE!V34</f>
        <v>4464.28</v>
      </c>
      <c r="AS134" s="6">
        <f>[21]APE!V34</f>
        <v>8426.64</v>
      </c>
      <c r="AT134" s="6">
        <f>[22]APE!V34</f>
        <v>7393.82</v>
      </c>
      <c r="AU134" s="6"/>
      <c r="AV134" s="6"/>
      <c r="AW134" s="6"/>
      <c r="AX134" s="6"/>
      <c r="AY134" s="6"/>
      <c r="AZ134" s="6"/>
      <c r="BA134" s="110">
        <f>SUM(AO134:INDEX(AO134:AQ134,IF($A$2&lt;3,$A$2,3)))</f>
        <v>25281.483000000131</v>
      </c>
      <c r="BB134" s="110">
        <f>SUM(AR134:INDEX(AR134:AT134,IF(AND($A$2&gt;3,$A$2&lt;7),$A$2-3,0)))</f>
        <v>20284.739999999998</v>
      </c>
      <c r="BC134" s="110">
        <f>SUM(AU134:INDEX(AU134:AW134,IF(AND($A$2&gt;6,$A$2&lt;10),$A$2-6,0)))</f>
        <v>0</v>
      </c>
      <c r="BD134" s="110">
        <f>SUM(AX134:INDEX(AX134:AZ134,IF($A$2&gt;9,$A$2-9,0)))</f>
        <v>0</v>
      </c>
      <c r="BE134" s="110">
        <f>SUM($AO134:INDEX(AO134:AZ134,$A$2))</f>
        <v>45566.223000000129</v>
      </c>
      <c r="BF134" s="125">
        <f t="shared" si="175"/>
        <v>0</v>
      </c>
      <c r="BG134" s="111">
        <f t="shared" si="173"/>
        <v>0</v>
      </c>
      <c r="BH134" s="111">
        <f t="shared" si="173"/>
        <v>0</v>
      </c>
      <c r="BI134" s="111">
        <f t="shared" si="173"/>
        <v>0</v>
      </c>
      <c r="BJ134" s="111">
        <f t="shared" si="173"/>
        <v>0</v>
      </c>
      <c r="BK134" s="111">
        <f t="shared" si="173"/>
        <v>0</v>
      </c>
      <c r="BL134" s="111">
        <f t="shared" si="173"/>
        <v>0</v>
      </c>
      <c r="BM134" s="111">
        <f t="shared" si="173"/>
        <v>0</v>
      </c>
      <c r="BN134" s="111">
        <f t="shared" si="173"/>
        <v>0</v>
      </c>
      <c r="BO134" s="111">
        <f t="shared" si="173"/>
        <v>0</v>
      </c>
      <c r="BP134" s="111">
        <f t="shared" si="173"/>
        <v>0</v>
      </c>
      <c r="BQ134" s="111">
        <f t="shared" si="173"/>
        <v>0</v>
      </c>
      <c r="BR134" s="111">
        <f>IFERROR(BA134/SUM(N134:INDEX(N134:P134,IF($A$2&lt;3,$A$2,3))),0)</f>
        <v>0</v>
      </c>
      <c r="BS134" s="111">
        <f>IFERROR(BB134/SUM(Q134:INDEX(Q134:S134,IF($A$2&lt;7,$A$2-3,3))),0)</f>
        <v>0</v>
      </c>
      <c r="BT134" s="111">
        <f>IFERROR(BC134/SUM(P134:INDEX(P134:R134,IF($A$2&lt;3,$A$2,3))),0)</f>
        <v>0</v>
      </c>
      <c r="BU134" s="111">
        <f>IFERROR(BD134/SUM(Q134:INDEX(Q134:S134,IF($A$2&lt;3,$A$2,3))),0)</f>
        <v>0</v>
      </c>
      <c r="BV134" s="111">
        <f t="shared" si="176"/>
        <v>0</v>
      </c>
    </row>
    <row r="135" spans="1:74" x14ac:dyDescent="0.25">
      <c r="A135" s="135" t="s">
        <v>136</v>
      </c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T135" s="6"/>
      <c r="W135" s="6"/>
      <c r="X135" s="6"/>
      <c r="Y135" s="6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31"/>
      <c r="AK135" s="31"/>
      <c r="AL135" s="31"/>
      <c r="AM135" s="31"/>
      <c r="AN135" s="31"/>
      <c r="AO135" s="6"/>
      <c r="AP135" s="6">
        <f>[18]APE!L34</f>
        <v>3185.58</v>
      </c>
      <c r="AQ135" s="6">
        <f>[19]APE!L34</f>
        <v>3131.26</v>
      </c>
      <c r="AR135" s="6">
        <f>[20]APE!V35</f>
        <v>2542.54</v>
      </c>
      <c r="AS135" s="6">
        <f>[21]APE!V35</f>
        <v>5669.87</v>
      </c>
      <c r="AT135" s="6">
        <f>[22]APE!V35</f>
        <v>4640.75</v>
      </c>
      <c r="AU135" s="6"/>
      <c r="AV135" s="6"/>
      <c r="AW135" s="6"/>
      <c r="AX135" s="6"/>
      <c r="AY135" s="6"/>
      <c r="AZ135" s="6"/>
      <c r="BA135" s="110"/>
      <c r="BB135" s="110"/>
      <c r="BC135" s="110"/>
      <c r="BD135" s="110"/>
      <c r="BE135" s="110"/>
      <c r="BF135" s="125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</row>
    <row r="136" spans="1:74" s="19" customFormat="1" x14ac:dyDescent="0.25">
      <c r="A136" s="1" t="s">
        <v>3</v>
      </c>
      <c r="B136" s="15">
        <f>SUM(B128:B134)</f>
        <v>0</v>
      </c>
      <c r="C136" s="15">
        <f t="shared" ref="C136:AD136" si="178">SUM(C128:C134)</f>
        <v>0</v>
      </c>
      <c r="D136" s="15">
        <f t="shared" si="178"/>
        <v>0</v>
      </c>
      <c r="E136" s="15">
        <f t="shared" si="178"/>
        <v>0</v>
      </c>
      <c r="F136" s="15">
        <f t="shared" si="178"/>
        <v>0</v>
      </c>
      <c r="G136" s="15">
        <f t="shared" si="178"/>
        <v>0</v>
      </c>
      <c r="H136" s="15">
        <f t="shared" si="178"/>
        <v>0</v>
      </c>
      <c r="I136" s="15">
        <f t="shared" si="178"/>
        <v>0</v>
      </c>
      <c r="J136" s="15">
        <f t="shared" si="178"/>
        <v>0</v>
      </c>
      <c r="K136" s="15">
        <f t="shared" si="178"/>
        <v>0</v>
      </c>
      <c r="L136" s="15">
        <f t="shared" si="178"/>
        <v>0</v>
      </c>
      <c r="M136" s="15">
        <f t="shared" si="178"/>
        <v>0</v>
      </c>
      <c r="N136" s="15">
        <f t="shared" si="178"/>
        <v>0</v>
      </c>
      <c r="O136" s="15">
        <f t="shared" si="178"/>
        <v>0</v>
      </c>
      <c r="P136" s="15">
        <f t="shared" si="178"/>
        <v>0</v>
      </c>
      <c r="Q136" s="15">
        <f t="shared" si="178"/>
        <v>0</v>
      </c>
      <c r="R136" s="15">
        <f t="shared" si="178"/>
        <v>0</v>
      </c>
      <c r="S136" s="15">
        <f t="shared" si="178"/>
        <v>0</v>
      </c>
      <c r="T136" s="15">
        <f t="shared" si="178"/>
        <v>0</v>
      </c>
      <c r="U136" s="15">
        <f t="shared" si="178"/>
        <v>0</v>
      </c>
      <c r="V136" s="15">
        <f t="shared" si="178"/>
        <v>0</v>
      </c>
      <c r="W136" s="15">
        <f t="shared" si="178"/>
        <v>0</v>
      </c>
      <c r="X136" s="15">
        <f t="shared" si="178"/>
        <v>0</v>
      </c>
      <c r="Y136" s="15">
        <f t="shared" si="178"/>
        <v>0</v>
      </c>
      <c r="Z136" s="7">
        <f t="shared" si="178"/>
        <v>0</v>
      </c>
      <c r="AA136" s="7">
        <f t="shared" si="178"/>
        <v>0</v>
      </c>
      <c r="AB136" s="7">
        <f t="shared" si="178"/>
        <v>0</v>
      </c>
      <c r="AC136" s="7">
        <f t="shared" si="178"/>
        <v>0</v>
      </c>
      <c r="AD136" s="7">
        <f t="shared" si="178"/>
        <v>0</v>
      </c>
      <c r="AE136" s="7">
        <f>SUM(AE128:AE134)</f>
        <v>0</v>
      </c>
      <c r="AF136" s="7">
        <f t="shared" ref="AF136:AI136" si="179">SUM(AF128:AF134)</f>
        <v>0</v>
      </c>
      <c r="AG136" s="7">
        <f t="shared" si="179"/>
        <v>0</v>
      </c>
      <c r="AH136" s="7">
        <f t="shared" si="179"/>
        <v>0</v>
      </c>
      <c r="AI136" s="7">
        <f t="shared" si="179"/>
        <v>0</v>
      </c>
      <c r="AJ136" s="31" t="e">
        <f t="shared" si="177"/>
        <v>#DIV/0!</v>
      </c>
      <c r="AK136" s="31" t="e">
        <f t="shared" si="172"/>
        <v>#DIV/0!</v>
      </c>
      <c r="AL136" s="31" t="e">
        <f t="shared" si="172"/>
        <v>#DIV/0!</v>
      </c>
      <c r="AM136" s="31" t="e">
        <f t="shared" si="172"/>
        <v>#DIV/0!</v>
      </c>
      <c r="AN136" s="31" t="e">
        <f t="shared" si="172"/>
        <v>#DIV/0!</v>
      </c>
      <c r="AO136" s="15">
        <f t="shared" ref="AO136" si="180">SUM(AO128:AO134)</f>
        <v>14260.6348000001</v>
      </c>
      <c r="AP136" s="15">
        <f>SUM(AP128:AP135)</f>
        <v>13056.719900000031</v>
      </c>
      <c r="AQ136" s="15">
        <f>SUM(AQ128:AQ135)</f>
        <v>11306.550000000001</v>
      </c>
      <c r="AR136" s="15">
        <f>SUM(AR128:AR135)</f>
        <v>8989.4599999999991</v>
      </c>
      <c r="AS136" s="15">
        <f>SUM(AS128:AS135)</f>
        <v>17227.34</v>
      </c>
      <c r="AT136" s="15">
        <f>SUM(AT128:AT135)</f>
        <v>16274.47</v>
      </c>
      <c r="AU136" s="15"/>
      <c r="AV136" s="15"/>
      <c r="AW136" s="15"/>
      <c r="AX136" s="15"/>
      <c r="AY136" s="15"/>
      <c r="AZ136" s="15"/>
      <c r="BA136" s="116">
        <f>SUM(AO136:INDEX(AO136:AQ136,IF($A$2&lt;3,$A$2,3)))</f>
        <v>38623.90470000013</v>
      </c>
      <c r="BB136" s="116">
        <f>SUM(AR136:INDEX(AR136:AT136,IF(AND($A$2&gt;3,$A$2&lt;7),$A$2-3,0)))</f>
        <v>42491.27</v>
      </c>
      <c r="BC136" s="116">
        <f>SUM(AU136:INDEX(AU136:AW136,IF(AND($A$2&gt;6,$A$2&lt;10),$A$2-6,0)))</f>
        <v>0</v>
      </c>
      <c r="BD136" s="116">
        <f>SUM(AX136:INDEX(AX136:AZ136,IF($A$2&gt;9,$A$2-9,0)))</f>
        <v>0</v>
      </c>
      <c r="BE136" s="116">
        <f>SUM($AO136:INDEX(AO136:AZ136,$A$2))</f>
        <v>81115.174700000134</v>
      </c>
      <c r="BF136" s="134">
        <f t="shared" si="175"/>
        <v>0</v>
      </c>
      <c r="BG136" s="118">
        <f t="shared" si="173"/>
        <v>0</v>
      </c>
      <c r="BH136" s="118">
        <f t="shared" si="173"/>
        <v>0</v>
      </c>
      <c r="BI136" s="118">
        <f t="shared" si="173"/>
        <v>0</v>
      </c>
      <c r="BJ136" s="118">
        <f t="shared" si="173"/>
        <v>0</v>
      </c>
      <c r="BK136" s="118">
        <f t="shared" si="173"/>
        <v>0</v>
      </c>
      <c r="BL136" s="118">
        <f t="shared" si="173"/>
        <v>0</v>
      </c>
      <c r="BM136" s="118">
        <f t="shared" si="173"/>
        <v>0</v>
      </c>
      <c r="BN136" s="118">
        <f t="shared" si="173"/>
        <v>0</v>
      </c>
      <c r="BO136" s="118">
        <f t="shared" si="173"/>
        <v>0</v>
      </c>
      <c r="BP136" s="118">
        <f t="shared" si="173"/>
        <v>0</v>
      </c>
      <c r="BQ136" s="118">
        <f t="shared" si="173"/>
        <v>0</v>
      </c>
      <c r="BR136" s="118">
        <f>IFERROR(BA136/SUM(N136:INDEX(N136:P136,IF($A$2&lt;3,$A$2,3))),0)</f>
        <v>0</v>
      </c>
      <c r="BS136" s="118">
        <f>IFERROR(BB136/SUM(Q136:INDEX(Q136:S136,IF($A$2&lt;7,$A$2-3,3))),0)</f>
        <v>0</v>
      </c>
      <c r="BT136" s="118">
        <f>IFERROR(BC136/SUM(P136:INDEX(P136:R136,IF($A$2&lt;3,$A$2,3))),0)</f>
        <v>0</v>
      </c>
      <c r="BU136" s="118">
        <f>IFERROR(BD136/SUM(Q136:INDEX(Q136:S136,IF($A$2&lt;3,$A$2,3))),0)</f>
        <v>0</v>
      </c>
      <c r="BV136" s="118">
        <f t="shared" si="176"/>
        <v>0</v>
      </c>
    </row>
    <row r="137" spans="1:74" x14ac:dyDescent="0.25">
      <c r="A137" s="135" t="s">
        <v>139</v>
      </c>
      <c r="AQ137" s="22">
        <f>[19]APE!$L$35</f>
        <v>67.77</v>
      </c>
      <c r="AR137" s="22">
        <f>[20]APE!$V$27</f>
        <v>141.29</v>
      </c>
      <c r="AS137" s="22">
        <f>[21]APE!$L$27</f>
        <v>147.07</v>
      </c>
      <c r="AT137" s="22">
        <f>[22]APE!$L$27</f>
        <v>169.29</v>
      </c>
    </row>
    <row r="138" spans="1:74" x14ac:dyDescent="0.25">
      <c r="A138" s="1" t="s">
        <v>140</v>
      </c>
      <c r="AQ138" s="115">
        <f>SUM(AQ136:AQ137)</f>
        <v>11374.320000000002</v>
      </c>
      <c r="AR138" s="115">
        <f>SUM(AR136:AR137)</f>
        <v>9130.75</v>
      </c>
      <c r="AS138" s="115">
        <f>SUM(AS136:AS137)</f>
        <v>17374.41</v>
      </c>
      <c r="AT138" s="115">
        <f>SUM(AT136:AT137)</f>
        <v>16443.759999999998</v>
      </c>
    </row>
  </sheetData>
  <mergeCells count="3">
    <mergeCell ref="AJ2:AN2"/>
    <mergeCell ref="BA2:BE2"/>
    <mergeCell ref="AJ93:AN93"/>
  </mergeCells>
  <conditionalFormatting sqref="AN4:AN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8:AN3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52:AN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60:AZ60">
    <cfRule type="expression" dxfId="31" priority="16">
      <formula>$A$2=COLUMNS($N60:AO60)</formula>
    </cfRule>
  </conditionalFormatting>
  <conditionalFormatting sqref="AO84">
    <cfRule type="expression" dxfId="30" priority="15">
      <formula>$A$2=COLUMNS($N84:AO84)</formula>
    </cfRule>
  </conditionalFormatting>
  <conditionalFormatting sqref="BA84:BE84">
    <cfRule type="expression" dxfId="29" priority="14">
      <formula>$A$2=COLUMNS($N84:BA84)</formula>
    </cfRule>
  </conditionalFormatting>
  <conditionalFormatting sqref="BA114:BE114">
    <cfRule type="expression" dxfId="28" priority="13">
      <formula>$A$2=COLUMNS($N114:BA114)</formula>
    </cfRule>
  </conditionalFormatting>
  <conditionalFormatting sqref="N48:Y48">
    <cfRule type="expression" dxfId="27" priority="12">
      <formula>$A$2=COLUMNS($N48:N48)</formula>
    </cfRule>
  </conditionalFormatting>
  <conditionalFormatting sqref="AO48">
    <cfRule type="expression" dxfId="26" priority="11">
      <formula>$A$2=COLUMNS($N48:AO48)</formula>
    </cfRule>
  </conditionalFormatting>
  <conditionalFormatting sqref="AP48">
    <cfRule type="expression" dxfId="25" priority="10">
      <formula>$A$2=COLUMNS($N48:AP48)</formula>
    </cfRule>
  </conditionalFormatting>
  <conditionalFormatting sqref="AP84">
    <cfRule type="expression" dxfId="24" priority="9">
      <formula>$A$2=COLUMNS($N84:AP84)</formula>
    </cfRule>
  </conditionalFormatting>
  <conditionalFormatting sqref="AQ48">
    <cfRule type="expression" dxfId="23" priority="8">
      <formula>$A$2=COLUMNS($N48:AQ48)</formula>
    </cfRule>
  </conditionalFormatting>
  <conditionalFormatting sqref="AQ84">
    <cfRule type="expression" dxfId="22" priority="7">
      <formula>$A$2=COLUMNS($N84:AQ84)</formula>
    </cfRule>
  </conditionalFormatting>
  <conditionalFormatting sqref="AR48">
    <cfRule type="expression" dxfId="21" priority="6">
      <formula>$A$2=COLUMNS($N48:AR48)</formula>
    </cfRule>
  </conditionalFormatting>
  <conditionalFormatting sqref="AR84">
    <cfRule type="expression" dxfId="20" priority="5">
      <formula>$A$2=COLUMNS($N84:AR84)</formula>
    </cfRule>
  </conditionalFormatting>
  <conditionalFormatting sqref="AS48">
    <cfRule type="expression" dxfId="19" priority="4">
      <formula>$A$2=COLUMNS($N48:AS48)</formula>
    </cfRule>
  </conditionalFormatting>
  <conditionalFormatting sqref="AS84">
    <cfRule type="expression" dxfId="18" priority="3">
      <formula>$A$2=COLUMNS($N84:AS84)</formula>
    </cfRule>
  </conditionalFormatting>
  <conditionalFormatting sqref="AT48">
    <cfRule type="expression" dxfId="17" priority="2">
      <formula>$A$2=COLUMNS($N48:AT48)</formula>
    </cfRule>
  </conditionalFormatting>
  <conditionalFormatting sqref="AT84">
    <cfRule type="expression" dxfId="16" priority="1">
      <formula>$A$2=COLUMNS($N84:AT84)</formula>
    </cfRule>
  </conditionalFormatting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W136"/>
  <sheetViews>
    <sheetView showGridLines="0" zoomScaleNormal="100" workbookViewId="0">
      <pane xSplit="1" ySplit="3" topLeftCell="AO4" activePane="bottomRight" state="frozen"/>
      <selection pane="topRight" activeCell="B1" sqref="B1"/>
      <selection pane="bottomLeft" activeCell="A4" sqref="A4"/>
      <selection pane="bottomRight" activeCell="AO4" sqref="AO4"/>
    </sheetView>
  </sheetViews>
  <sheetFormatPr defaultColWidth="28.140625" defaultRowHeight="15" outlineLevelRow="1" outlineLevelCol="1" x14ac:dyDescent="0.25"/>
  <cols>
    <col min="1" max="1" width="28.42578125" bestFit="1" customWidth="1"/>
    <col min="2" max="24" width="9.140625" hidden="1" customWidth="1" outlineLevel="1"/>
    <col min="25" max="25" width="7.5703125" hidden="1" customWidth="1" outlineLevel="1"/>
    <col min="26" max="35" width="11" style="18" hidden="1" customWidth="1" outlineLevel="1"/>
    <col min="36" max="40" width="10.140625" style="18" hidden="1" customWidth="1" outlineLevel="1"/>
    <col min="41" max="41" width="9.85546875" style="18" customWidth="1" collapsed="1"/>
    <col min="42" max="46" width="9.85546875" style="18" customWidth="1"/>
    <col min="47" max="51" width="9.85546875" style="18" hidden="1" customWidth="1" outlineLevel="1"/>
    <col min="52" max="52" width="9.85546875" style="18" customWidth="1" collapsed="1"/>
    <col min="53" max="57" width="9.85546875" style="18" customWidth="1"/>
    <col min="58" max="69" width="9.85546875" style="18" hidden="1" customWidth="1" outlineLevel="1"/>
    <col min="70" max="74" width="11.5703125" style="18" hidden="1" customWidth="1" outlineLevel="1"/>
    <col min="75" max="75" width="28.140625" style="18" collapsed="1"/>
    <col min="76" max="16384" width="28.140625" style="18"/>
  </cols>
  <sheetData>
    <row r="1" spans="1:74" x14ac:dyDescent="0.25">
      <c r="L1" s="6">
        <f>SUM(H12:I12)</f>
        <v>0</v>
      </c>
      <c r="M1" s="6">
        <f>SUM(T12:U12)</f>
        <v>0</v>
      </c>
      <c r="N1" s="35" t="e">
        <f>M1/L1</f>
        <v>#DIV/0!</v>
      </c>
    </row>
    <row r="2" spans="1:74" x14ac:dyDescent="0.25">
      <c r="A2" s="109">
        <f>'Full Agency'!A2</f>
        <v>6</v>
      </c>
      <c r="B2" s="109">
        <f>'Full Agency'!B2</f>
        <v>3</v>
      </c>
      <c r="AJ2" s="190" t="s">
        <v>131</v>
      </c>
      <c r="AK2" s="190"/>
      <c r="AL2" s="190"/>
      <c r="AM2" s="190"/>
      <c r="AN2" s="190"/>
      <c r="AO2" s="131" t="s">
        <v>135</v>
      </c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191" t="s">
        <v>134</v>
      </c>
      <c r="BB2" s="193"/>
      <c r="BC2" s="193"/>
      <c r="BD2" s="193"/>
      <c r="BE2" s="193"/>
      <c r="BF2" s="127" t="s">
        <v>132</v>
      </c>
      <c r="BG2" s="128"/>
      <c r="BH2" s="128"/>
      <c r="BI2" s="133"/>
      <c r="BJ2" s="133"/>
      <c r="BK2" s="133"/>
      <c r="BL2" s="133"/>
      <c r="BM2" s="133"/>
      <c r="BN2" s="133"/>
      <c r="BO2" s="133"/>
      <c r="BP2" s="133"/>
      <c r="BQ2" s="133"/>
      <c r="BR2" s="129" t="s">
        <v>133</v>
      </c>
      <c r="BS2" s="130"/>
      <c r="BT2" s="130"/>
      <c r="BU2" s="130"/>
      <c r="BV2" s="120" t="s">
        <v>130</v>
      </c>
    </row>
    <row r="3" spans="1:74" s="17" customFormat="1" x14ac:dyDescent="0.25">
      <c r="A3" s="2" t="s">
        <v>0</v>
      </c>
      <c r="B3" s="3">
        <f>'Agency North'!C3</f>
        <v>42005</v>
      </c>
      <c r="C3" s="3">
        <f>'Agency North'!D3</f>
        <v>42036</v>
      </c>
      <c r="D3" s="3">
        <f>'Agency North'!E3</f>
        <v>42064</v>
      </c>
      <c r="E3" s="3">
        <f>'Agency North'!F3</f>
        <v>42095</v>
      </c>
      <c r="F3" s="3">
        <f>'Agency North'!G3</f>
        <v>42125</v>
      </c>
      <c r="G3" s="3">
        <f>'Agency North'!H3</f>
        <v>42156</v>
      </c>
      <c r="H3" s="3">
        <f>'Agency North'!I3</f>
        <v>42186</v>
      </c>
      <c r="I3" s="3">
        <f>'Agency North'!J3</f>
        <v>42217</v>
      </c>
      <c r="J3" s="3">
        <f>'Agency North'!K3</f>
        <v>42248</v>
      </c>
      <c r="K3" s="3">
        <f>'Agency North'!L3</f>
        <v>42278</v>
      </c>
      <c r="L3" s="3">
        <f>'Agency North'!M3</f>
        <v>42309</v>
      </c>
      <c r="M3" s="3">
        <f>'Agency North'!N3</f>
        <v>42339</v>
      </c>
      <c r="N3" s="3">
        <f>'Agency North'!O3</f>
        <v>42370</v>
      </c>
      <c r="O3" s="3">
        <f>'Agency North'!P3</f>
        <v>42401</v>
      </c>
      <c r="P3" s="3">
        <f>'Agency North'!Q3</f>
        <v>42430</v>
      </c>
      <c r="Q3" s="3">
        <f>'Agency North'!R3</f>
        <v>42461</v>
      </c>
      <c r="R3" s="3">
        <f>'Agency North'!S3</f>
        <v>42491</v>
      </c>
      <c r="S3" s="3">
        <f>'Agency North'!T3</f>
        <v>42522</v>
      </c>
      <c r="T3" s="3">
        <f>'Agency North'!U3</f>
        <v>42552</v>
      </c>
      <c r="U3" s="3">
        <f>'Agency North'!V3</f>
        <v>42583</v>
      </c>
      <c r="V3" s="3">
        <f>'Agency North'!W3</f>
        <v>42614</v>
      </c>
      <c r="W3" s="3">
        <f>'Agency North'!X3</f>
        <v>42644</v>
      </c>
      <c r="X3" s="3">
        <f>'Agency North'!Y3</f>
        <v>42675</v>
      </c>
      <c r="Y3" s="3">
        <f>'Agency North'!Z3</f>
        <v>42705</v>
      </c>
      <c r="Z3" s="29" t="str">
        <f>"YTD " &amp; A2 &amp;"/16"</f>
        <v>YTD 6/16</v>
      </c>
      <c r="AA3" s="29" t="s">
        <v>19</v>
      </c>
      <c r="AB3" s="29" t="s">
        <v>20</v>
      </c>
      <c r="AC3" s="29" t="s">
        <v>21</v>
      </c>
      <c r="AD3" s="29" t="s">
        <v>22</v>
      </c>
      <c r="AE3" s="26" t="str">
        <f>"YTD " &amp; A2 &amp;"/15"</f>
        <v>YTD 6/15</v>
      </c>
      <c r="AF3" s="26" t="s">
        <v>23</v>
      </c>
      <c r="AG3" s="26" t="s">
        <v>24</v>
      </c>
      <c r="AH3" s="26" t="s">
        <v>25</v>
      </c>
      <c r="AI3" s="26" t="s">
        <v>26</v>
      </c>
      <c r="AJ3" s="30" t="s">
        <v>27</v>
      </c>
      <c r="AK3" s="30" t="s">
        <v>29</v>
      </c>
      <c r="AL3" s="30" t="s">
        <v>30</v>
      </c>
      <c r="AM3" s="30" t="s">
        <v>31</v>
      </c>
      <c r="AN3" s="30" t="s">
        <v>32</v>
      </c>
      <c r="AO3" s="108">
        <v>42736</v>
      </c>
      <c r="AP3" s="108">
        <v>42767</v>
      </c>
      <c r="AQ3" s="108">
        <v>42795</v>
      </c>
      <c r="AR3" s="108">
        <v>42826</v>
      </c>
      <c r="AS3" s="108">
        <v>42856</v>
      </c>
      <c r="AT3" s="108">
        <v>42887</v>
      </c>
      <c r="AU3" s="108">
        <v>42917</v>
      </c>
      <c r="AV3" s="108">
        <v>42948</v>
      </c>
      <c r="AW3" s="108">
        <v>42979</v>
      </c>
      <c r="AX3" s="108">
        <v>43009</v>
      </c>
      <c r="AY3" s="108">
        <v>43040</v>
      </c>
      <c r="AZ3" s="108">
        <v>43070</v>
      </c>
      <c r="BA3" s="29" t="s">
        <v>123</v>
      </c>
      <c r="BB3" s="29" t="s">
        <v>124</v>
      </c>
      <c r="BC3" s="29" t="s">
        <v>125</v>
      </c>
      <c r="BD3" s="29" t="s">
        <v>126</v>
      </c>
      <c r="BE3" s="29" t="str">
        <f>"YTD " &amp; A2 &amp;"/17"</f>
        <v>YTD 6/17</v>
      </c>
      <c r="BF3" s="121">
        <v>42736</v>
      </c>
      <c r="BG3" s="108">
        <v>42767</v>
      </c>
      <c r="BH3" s="108">
        <v>42795</v>
      </c>
      <c r="BI3" s="108">
        <v>42826</v>
      </c>
      <c r="BJ3" s="108">
        <v>42856</v>
      </c>
      <c r="BK3" s="108">
        <v>42887</v>
      </c>
      <c r="BL3" s="108">
        <v>42917</v>
      </c>
      <c r="BM3" s="108">
        <v>42948</v>
      </c>
      <c r="BN3" s="108">
        <v>42979</v>
      </c>
      <c r="BO3" s="108">
        <v>43009</v>
      </c>
      <c r="BP3" s="108">
        <v>43040</v>
      </c>
      <c r="BQ3" s="108">
        <v>43070</v>
      </c>
      <c r="BR3" s="29" t="s">
        <v>127</v>
      </c>
      <c r="BS3" s="29" t="s">
        <v>128</v>
      </c>
      <c r="BT3" s="29" t="s">
        <v>96</v>
      </c>
      <c r="BU3" s="29" t="s">
        <v>129</v>
      </c>
      <c r="BV3" s="112"/>
    </row>
    <row r="4" spans="1:74" x14ac:dyDescent="0.25">
      <c r="A4" t="s">
        <v>159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W4" s="6"/>
      <c r="X4" s="6"/>
      <c r="Y4" s="6"/>
      <c r="Z4" s="22"/>
      <c r="AA4" s="22"/>
      <c r="AB4" s="22"/>
      <c r="AC4" s="22"/>
      <c r="AD4" s="22"/>
      <c r="AE4" s="6"/>
      <c r="AF4" s="6"/>
      <c r="AG4" s="6"/>
      <c r="AH4" s="6"/>
      <c r="AI4" s="6"/>
      <c r="AJ4" s="31"/>
      <c r="AK4" s="31"/>
      <c r="AL4" s="31"/>
      <c r="AM4" s="31"/>
      <c r="AN4" s="31"/>
      <c r="AO4" s="166">
        <f>[17]APE!J34</f>
        <v>3933.4949999999999</v>
      </c>
      <c r="AP4" s="166">
        <f>[18]APE!J35</f>
        <v>7272.9260000000104</v>
      </c>
      <c r="AQ4" s="166">
        <f>[19]APE!J36</f>
        <v>7970.6</v>
      </c>
      <c r="AR4" s="165">
        <f>[20]APE!T36</f>
        <v>10699.83</v>
      </c>
      <c r="AS4" s="165">
        <f>[21]APE!T36</f>
        <v>10940.55</v>
      </c>
      <c r="AT4" s="165">
        <f>[22]APE!T36</f>
        <v>14188.19</v>
      </c>
      <c r="BA4" s="110">
        <f>SUM(AO4:INDEX(AO4:AQ4,IF($A$2&lt;3,$A$2,3)))</f>
        <v>19177.021000000008</v>
      </c>
      <c r="BB4" s="110">
        <f>SUM(AR4:INDEX(AR4:AT4,IF(AND($A$2&gt;3,$A$2&lt;7),$A$2-3,0)))</f>
        <v>35828.57</v>
      </c>
      <c r="BC4" s="110">
        <f>SUM(AU4:INDEX(AU4:AW4,IF(AND($A$2&gt;6,$A$2&lt;10),$A$2-6,0)))</f>
        <v>0</v>
      </c>
      <c r="BD4" s="110">
        <f>SUM(AX4:INDEX(AX4:AZ4,IF($A$2&gt;9,$A$2-9,0)))</f>
        <v>0</v>
      </c>
      <c r="BE4" s="110">
        <f>SUM($AO4:INDEX(AO4:AZ4,$A$2))</f>
        <v>55005.591000000015</v>
      </c>
      <c r="BF4" s="125" t="e">
        <f>AO4/N4</f>
        <v>#DIV/0!</v>
      </c>
      <c r="BG4" s="111" t="e">
        <f t="shared" ref="BG4:BQ14" si="0">AP4/O4</f>
        <v>#DIV/0!</v>
      </c>
      <c r="BH4" s="111" t="e">
        <f t="shared" si="0"/>
        <v>#DIV/0!</v>
      </c>
      <c r="BI4" s="111" t="e">
        <f t="shared" si="0"/>
        <v>#DIV/0!</v>
      </c>
      <c r="BJ4" s="111" t="e">
        <f t="shared" si="0"/>
        <v>#DIV/0!</v>
      </c>
      <c r="BK4" s="111" t="e">
        <f t="shared" si="0"/>
        <v>#DIV/0!</v>
      </c>
      <c r="BL4" s="111" t="e">
        <f t="shared" si="0"/>
        <v>#DIV/0!</v>
      </c>
      <c r="BM4" s="111" t="e">
        <f t="shared" si="0"/>
        <v>#DIV/0!</v>
      </c>
      <c r="BN4" s="111" t="e">
        <f t="shared" si="0"/>
        <v>#DIV/0!</v>
      </c>
      <c r="BO4" s="111" t="e">
        <f t="shared" si="0"/>
        <v>#DIV/0!</v>
      </c>
      <c r="BP4" s="111" t="e">
        <f t="shared" si="0"/>
        <v>#DIV/0!</v>
      </c>
      <c r="BQ4" s="111" t="e">
        <f t="shared" si="0"/>
        <v>#DIV/0!</v>
      </c>
      <c r="BR4" s="111" t="e">
        <f>BA4/SUM(N4:INDEX(N4:P4,IF($A$2&lt;3,$A$2,3)))</f>
        <v>#DIV/0!</v>
      </c>
      <c r="BS4" s="111" t="e">
        <f>BB4/SUM(Q4:INDEX(Q4:S4,IF($A$2&lt;7,$A$2-3,3)))</f>
        <v>#DIV/0!</v>
      </c>
      <c r="BT4" s="111" t="e">
        <f t="shared" ref="BT4:BU13" si="1">BC4/AC4</f>
        <v>#DIV/0!</v>
      </c>
      <c r="BU4" s="111" t="e">
        <f t="shared" si="1"/>
        <v>#DIV/0!</v>
      </c>
      <c r="BV4" s="111" t="e">
        <f>BE4/Z4</f>
        <v>#DIV/0!</v>
      </c>
    </row>
    <row r="5" spans="1:74" x14ac:dyDescent="0.25">
      <c r="A5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W5" s="6"/>
      <c r="X5" s="6"/>
      <c r="Y5" s="6"/>
      <c r="Z5" s="22"/>
      <c r="AA5" s="22"/>
      <c r="AB5" s="22"/>
      <c r="AC5" s="22"/>
      <c r="AD5" s="22"/>
      <c r="AE5" s="6"/>
      <c r="AF5" s="6"/>
      <c r="AG5" s="6"/>
      <c r="AH5" s="6"/>
      <c r="AI5" s="6"/>
      <c r="AJ5" s="31"/>
      <c r="AK5" s="31"/>
      <c r="AL5" s="31"/>
      <c r="AM5" s="31"/>
      <c r="AN5" s="31"/>
      <c r="AO5" s="166">
        <f>[17]APE!J35</f>
        <v>1264.491</v>
      </c>
      <c r="AP5" s="166">
        <f>[18]APE!J36</f>
        <v>2129.3139999999999</v>
      </c>
      <c r="AQ5" s="166">
        <f>[19]APE!J37</f>
        <v>4333.7</v>
      </c>
      <c r="AR5" s="165">
        <f>[20]APE!T37</f>
        <v>3917.58</v>
      </c>
      <c r="AS5" s="165">
        <f>[21]APE!T37</f>
        <v>3298.59</v>
      </c>
      <c r="AT5" s="165">
        <f>[22]APE!T37</f>
        <v>5003.32</v>
      </c>
      <c r="BA5" s="110">
        <f>SUM(AO5:INDEX(AO5:AQ5,IF($A$2&lt;3,$A$2,3)))</f>
        <v>7727.5049999999992</v>
      </c>
      <c r="BB5" s="110">
        <f>SUM(AR5:INDEX(AR5:AT5,IF(AND($A$2&gt;3,$A$2&lt;7),$A$2-3,0)))</f>
        <v>12219.49</v>
      </c>
      <c r="BC5" s="110">
        <f>SUM(AU5:INDEX(AU5:AW5,IF(AND($A$2&gt;6,$A$2&lt;10),$A$2-6,0)))</f>
        <v>0</v>
      </c>
      <c r="BD5" s="110">
        <f>SUM(AX5:INDEX(AX5:AZ5,IF($A$2&gt;9,$A$2-9,0)))</f>
        <v>0</v>
      </c>
      <c r="BE5" s="110">
        <f>SUM($AO5:INDEX(AO5:AZ5,$A$2))</f>
        <v>19946.994999999999</v>
      </c>
      <c r="BF5" s="125" t="e">
        <f t="shared" ref="BF5:BG14" si="2">AO5/N5</f>
        <v>#DIV/0!</v>
      </c>
      <c r="BG5" s="111" t="e">
        <f t="shared" si="0"/>
        <v>#DIV/0!</v>
      </c>
      <c r="BH5" s="111" t="e">
        <f t="shared" si="0"/>
        <v>#DIV/0!</v>
      </c>
      <c r="BI5" s="111" t="e">
        <f t="shared" si="0"/>
        <v>#DIV/0!</v>
      </c>
      <c r="BJ5" s="111" t="e">
        <f t="shared" si="0"/>
        <v>#DIV/0!</v>
      </c>
      <c r="BK5" s="111" t="e">
        <f t="shared" si="0"/>
        <v>#DIV/0!</v>
      </c>
      <c r="BL5" s="111" t="e">
        <f t="shared" si="0"/>
        <v>#DIV/0!</v>
      </c>
      <c r="BM5" s="111" t="e">
        <f t="shared" si="0"/>
        <v>#DIV/0!</v>
      </c>
      <c r="BN5" s="111" t="e">
        <f t="shared" si="0"/>
        <v>#DIV/0!</v>
      </c>
      <c r="BO5" s="111" t="e">
        <f t="shared" si="0"/>
        <v>#DIV/0!</v>
      </c>
      <c r="BP5" s="111" t="e">
        <f t="shared" si="0"/>
        <v>#DIV/0!</v>
      </c>
      <c r="BQ5" s="111" t="e">
        <f t="shared" si="0"/>
        <v>#DIV/0!</v>
      </c>
      <c r="BR5" s="111" t="e">
        <f>BA5/SUM(N5:INDEX(N5:P5,IF($A$2&lt;3,$A$2,3)))</f>
        <v>#DIV/0!</v>
      </c>
      <c r="BS5" s="111" t="e">
        <f>BB5/SUM(Q5:INDEX(Q5:S5,IF($A$2&lt;7,$A$2-3,3)))</f>
        <v>#DIV/0!</v>
      </c>
      <c r="BT5" s="111" t="e">
        <f t="shared" si="1"/>
        <v>#DIV/0!</v>
      </c>
      <c r="BU5" s="111" t="e">
        <f t="shared" si="1"/>
        <v>#DIV/0!</v>
      </c>
      <c r="BV5" s="111" t="e">
        <f t="shared" ref="BV5:BV13" si="3">BE5/Z5</f>
        <v>#DIV/0!</v>
      </c>
    </row>
    <row r="6" spans="1:74" x14ac:dyDescent="0.25">
      <c r="A6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W6" s="6"/>
      <c r="X6" s="6"/>
      <c r="Y6" s="6"/>
      <c r="Z6" s="22"/>
      <c r="AA6" s="22"/>
      <c r="AB6" s="22"/>
      <c r="AC6" s="22"/>
      <c r="AD6" s="22"/>
      <c r="AE6" s="6"/>
      <c r="AF6" s="6"/>
      <c r="AG6" s="6"/>
      <c r="AH6" s="6"/>
      <c r="AI6" s="6"/>
      <c r="AJ6" s="31"/>
      <c r="AK6" s="31"/>
      <c r="AL6" s="31"/>
      <c r="AM6" s="31"/>
      <c r="AN6" s="31"/>
      <c r="AO6" s="166">
        <f>[17]APE!J36</f>
        <v>1266.1579999999999</v>
      </c>
      <c r="AP6" s="166">
        <f>[18]APE!J37</f>
        <v>1064.2650000000001</v>
      </c>
      <c r="AQ6" s="166">
        <f>[19]APE!J38</f>
        <v>3299.38</v>
      </c>
      <c r="AR6" s="165">
        <f>[20]APE!T38</f>
        <v>1586.81</v>
      </c>
      <c r="AS6" s="165">
        <f>[21]APE!T38</f>
        <v>3248.4</v>
      </c>
      <c r="AT6" s="165">
        <f>[22]APE!T38</f>
        <v>2156.14</v>
      </c>
      <c r="BA6" s="110">
        <f>SUM(AO6:INDEX(AO6:AQ6,IF($A$2&lt;3,$A$2,3)))</f>
        <v>5629.8029999999999</v>
      </c>
      <c r="BB6" s="110">
        <f>SUM(AR6:INDEX(AR6:AT6,IF(AND($A$2&gt;3,$A$2&lt;7),$A$2-3,0)))</f>
        <v>6991.35</v>
      </c>
      <c r="BC6" s="110">
        <f>SUM(AU6:INDEX(AU6:AW6,IF(AND($A$2&gt;6,$A$2&lt;10),$A$2-6,0)))</f>
        <v>0</v>
      </c>
      <c r="BD6" s="110">
        <f>SUM(AX6:INDEX(AX6:AZ6,IF($A$2&gt;9,$A$2-9,0)))</f>
        <v>0</v>
      </c>
      <c r="BE6" s="110">
        <f>SUM($AO6:INDEX(AO6:AZ6,$A$2))</f>
        <v>12621.152999999998</v>
      </c>
      <c r="BF6" s="125" t="e">
        <f t="shared" si="2"/>
        <v>#DIV/0!</v>
      </c>
      <c r="BG6" s="111" t="e">
        <f t="shared" si="0"/>
        <v>#DIV/0!</v>
      </c>
      <c r="BH6" s="111" t="e">
        <f t="shared" si="0"/>
        <v>#DIV/0!</v>
      </c>
      <c r="BI6" s="111" t="e">
        <f t="shared" si="0"/>
        <v>#DIV/0!</v>
      </c>
      <c r="BJ6" s="111" t="e">
        <f t="shared" si="0"/>
        <v>#DIV/0!</v>
      </c>
      <c r="BK6" s="111" t="e">
        <f t="shared" si="0"/>
        <v>#DIV/0!</v>
      </c>
      <c r="BL6" s="111" t="e">
        <f t="shared" si="0"/>
        <v>#DIV/0!</v>
      </c>
      <c r="BM6" s="111" t="e">
        <f t="shared" si="0"/>
        <v>#DIV/0!</v>
      </c>
      <c r="BN6" s="111" t="e">
        <f t="shared" si="0"/>
        <v>#DIV/0!</v>
      </c>
      <c r="BO6" s="111" t="e">
        <f t="shared" si="0"/>
        <v>#DIV/0!</v>
      </c>
      <c r="BP6" s="111" t="e">
        <f t="shared" si="0"/>
        <v>#DIV/0!</v>
      </c>
      <c r="BQ6" s="111" t="e">
        <f t="shared" si="0"/>
        <v>#DIV/0!</v>
      </c>
      <c r="BR6" s="111" t="e">
        <f>BA6/SUM(N6:INDEX(N6:P6,IF($A$2&lt;3,$A$2,3)))</f>
        <v>#DIV/0!</v>
      </c>
      <c r="BS6" s="111" t="e">
        <f>BB6/SUM(Q6:INDEX(Q6:S6,IF($A$2&lt;7,$A$2-3,3)))</f>
        <v>#DIV/0!</v>
      </c>
      <c r="BT6" s="111" t="e">
        <f t="shared" si="1"/>
        <v>#DIV/0!</v>
      </c>
      <c r="BU6" s="111" t="e">
        <f t="shared" si="1"/>
        <v>#DIV/0!</v>
      </c>
      <c r="BV6" s="111" t="e">
        <f t="shared" si="3"/>
        <v>#DIV/0!</v>
      </c>
    </row>
    <row r="7" spans="1:74" x14ac:dyDescent="0.25">
      <c r="A7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W7" s="6"/>
      <c r="X7" s="6"/>
      <c r="Y7" s="6"/>
      <c r="Z7" s="22"/>
      <c r="AA7" s="22"/>
      <c r="AB7" s="22"/>
      <c r="AC7" s="22"/>
      <c r="AD7" s="22"/>
      <c r="AE7" s="6"/>
      <c r="AF7" s="6"/>
      <c r="AG7" s="6"/>
      <c r="AH7" s="6"/>
      <c r="AI7" s="6"/>
      <c r="AJ7" s="31"/>
      <c r="AK7" s="31"/>
      <c r="AL7" s="31"/>
      <c r="AM7" s="31"/>
      <c r="AN7" s="31"/>
      <c r="AO7" s="166">
        <f>[17]APE!J37</f>
        <v>3012.2404999999999</v>
      </c>
      <c r="AP7" s="166">
        <f>[18]APE!J38</f>
        <v>4534.0839999999998</v>
      </c>
      <c r="AQ7" s="166">
        <f>[19]APE!J39</f>
        <v>2333.62</v>
      </c>
      <c r="AR7" s="165">
        <f>[20]APE!T39</f>
        <v>1563.44</v>
      </c>
      <c r="AS7" s="165">
        <f>[21]APE!T39</f>
        <v>1865.16</v>
      </c>
      <c r="AT7" s="165">
        <f>[22]APE!T39</f>
        <v>3365.75</v>
      </c>
      <c r="BA7" s="110">
        <f>SUM(AO7:INDEX(AO7:AQ7,IF($A$2&lt;3,$A$2,3)))</f>
        <v>9879.9444999999996</v>
      </c>
      <c r="BB7" s="110">
        <f>SUM(AR7:INDEX(AR7:AT7,IF(AND($A$2&gt;3,$A$2&lt;7),$A$2-3,0)))</f>
        <v>6794.35</v>
      </c>
      <c r="BC7" s="110">
        <f>SUM(AU7:INDEX(AU7:AW7,IF(AND($A$2&gt;6,$A$2&lt;10),$A$2-6,0)))</f>
        <v>0</v>
      </c>
      <c r="BD7" s="110">
        <f>SUM(AX7:INDEX(AX7:AZ7,IF($A$2&gt;9,$A$2-9,0)))</f>
        <v>0</v>
      </c>
      <c r="BE7" s="110">
        <f>SUM($AO7:INDEX(AO7:AZ7,$A$2))</f>
        <v>16674.2945</v>
      </c>
      <c r="BF7" s="125" t="e">
        <f t="shared" si="2"/>
        <v>#DIV/0!</v>
      </c>
      <c r="BG7" s="111" t="e">
        <f t="shared" si="0"/>
        <v>#DIV/0!</v>
      </c>
      <c r="BH7" s="111" t="e">
        <f t="shared" si="0"/>
        <v>#DIV/0!</v>
      </c>
      <c r="BI7" s="111" t="e">
        <f t="shared" si="0"/>
        <v>#DIV/0!</v>
      </c>
      <c r="BJ7" s="111" t="e">
        <f t="shared" si="0"/>
        <v>#DIV/0!</v>
      </c>
      <c r="BK7" s="111" t="e">
        <f t="shared" si="0"/>
        <v>#DIV/0!</v>
      </c>
      <c r="BL7" s="111" t="e">
        <f t="shared" si="0"/>
        <v>#DIV/0!</v>
      </c>
      <c r="BM7" s="111" t="e">
        <f t="shared" si="0"/>
        <v>#DIV/0!</v>
      </c>
      <c r="BN7" s="111" t="e">
        <f t="shared" si="0"/>
        <v>#DIV/0!</v>
      </c>
      <c r="BO7" s="111" t="e">
        <f t="shared" si="0"/>
        <v>#DIV/0!</v>
      </c>
      <c r="BP7" s="111" t="e">
        <f t="shared" si="0"/>
        <v>#DIV/0!</v>
      </c>
      <c r="BQ7" s="111" t="e">
        <f t="shared" si="0"/>
        <v>#DIV/0!</v>
      </c>
      <c r="BR7" s="111" t="e">
        <f>BA7/SUM(N7:INDEX(N7:P7,IF($A$2&lt;3,$A$2,3)))</f>
        <v>#DIV/0!</v>
      </c>
      <c r="BS7" s="111" t="e">
        <f>BB7/SUM(Q7:INDEX(Q7:S7,IF($A$2&lt;7,$A$2-3,3)))</f>
        <v>#DIV/0!</v>
      </c>
      <c r="BT7" s="111" t="e">
        <f t="shared" si="1"/>
        <v>#DIV/0!</v>
      </c>
      <c r="BU7" s="111" t="e">
        <f t="shared" si="1"/>
        <v>#DIV/0!</v>
      </c>
      <c r="BV7" s="111" t="e">
        <f t="shared" si="3"/>
        <v>#DIV/0!</v>
      </c>
    </row>
    <row r="8" spans="1:74" x14ac:dyDescent="0.25">
      <c r="A8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W8" s="6"/>
      <c r="X8" s="6"/>
      <c r="Y8" s="6"/>
      <c r="Z8" s="22"/>
      <c r="AA8" s="22"/>
      <c r="AB8" s="22"/>
      <c r="AC8" s="22"/>
      <c r="AD8" s="22"/>
      <c r="AE8" s="6"/>
      <c r="AF8" s="6"/>
      <c r="AG8" s="6"/>
      <c r="AH8" s="6"/>
      <c r="AI8" s="6"/>
      <c r="AJ8" s="31"/>
      <c r="AK8" s="31"/>
      <c r="AL8" s="31"/>
      <c r="AM8" s="31"/>
      <c r="AN8" s="31"/>
      <c r="AO8" s="166">
        <f>[17]APE!J38</f>
        <v>1240.9359999999999</v>
      </c>
      <c r="AP8" s="166">
        <f>[18]APE!J39</f>
        <v>3796.6129999999998</v>
      </c>
      <c r="AQ8" s="166">
        <f>[19]APE!J40</f>
        <v>5473.45</v>
      </c>
      <c r="AR8" s="165">
        <f>[20]APE!T40</f>
        <v>1200.6199999999999</v>
      </c>
      <c r="AS8" s="165">
        <f>[21]APE!T40</f>
        <v>1020.13</v>
      </c>
      <c r="AT8" s="165">
        <f>[22]APE!T40</f>
        <v>1004.7</v>
      </c>
      <c r="BA8" s="110">
        <f>SUM(AO8:INDEX(AO8:AQ8,IF($A$2&lt;3,$A$2,3)))</f>
        <v>10510.999</v>
      </c>
      <c r="BB8" s="110">
        <f>SUM(AR8:INDEX(AR8:AT8,IF(AND($A$2&gt;3,$A$2&lt;7),$A$2-3,0)))</f>
        <v>3225.45</v>
      </c>
      <c r="BC8" s="110">
        <f>SUM(AU8:INDEX(AU8:AW8,IF(AND($A$2&gt;6,$A$2&lt;10),$A$2-6,0)))</f>
        <v>0</v>
      </c>
      <c r="BD8" s="110">
        <f>SUM(AX8:INDEX(AX8:AZ8,IF($A$2&gt;9,$A$2-9,0)))</f>
        <v>0</v>
      </c>
      <c r="BE8" s="110">
        <f>SUM($AO8:INDEX(AO8:AZ8,$A$2))</f>
        <v>13736.448999999999</v>
      </c>
      <c r="BF8" s="125" t="e">
        <f t="shared" si="2"/>
        <v>#DIV/0!</v>
      </c>
      <c r="BG8" s="111" t="e">
        <f t="shared" si="0"/>
        <v>#DIV/0!</v>
      </c>
      <c r="BH8" s="111" t="e">
        <f t="shared" si="0"/>
        <v>#DIV/0!</v>
      </c>
      <c r="BI8" s="111" t="e">
        <f t="shared" si="0"/>
        <v>#DIV/0!</v>
      </c>
      <c r="BJ8" s="111" t="e">
        <f t="shared" si="0"/>
        <v>#DIV/0!</v>
      </c>
      <c r="BK8" s="111" t="e">
        <f t="shared" si="0"/>
        <v>#DIV/0!</v>
      </c>
      <c r="BL8" s="111" t="e">
        <f t="shared" si="0"/>
        <v>#DIV/0!</v>
      </c>
      <c r="BM8" s="111" t="e">
        <f t="shared" si="0"/>
        <v>#DIV/0!</v>
      </c>
      <c r="BN8" s="111" t="e">
        <f t="shared" si="0"/>
        <v>#DIV/0!</v>
      </c>
      <c r="BO8" s="111" t="e">
        <f t="shared" si="0"/>
        <v>#DIV/0!</v>
      </c>
      <c r="BP8" s="111" t="e">
        <f t="shared" si="0"/>
        <v>#DIV/0!</v>
      </c>
      <c r="BQ8" s="111" t="e">
        <f t="shared" si="0"/>
        <v>#DIV/0!</v>
      </c>
      <c r="BR8" s="111" t="e">
        <f>BA8/SUM(N8:INDEX(N8:P8,IF($A$2&lt;3,$A$2,3)))</f>
        <v>#DIV/0!</v>
      </c>
      <c r="BS8" s="111" t="e">
        <f>BB8/SUM(Q8:INDEX(Q8:S8,IF($A$2&lt;7,$A$2-3,3)))</f>
        <v>#DIV/0!</v>
      </c>
      <c r="BT8" s="111" t="e">
        <f t="shared" si="1"/>
        <v>#DIV/0!</v>
      </c>
      <c r="BU8" s="111" t="e">
        <f t="shared" si="1"/>
        <v>#DIV/0!</v>
      </c>
      <c r="BV8" s="111" t="e">
        <f t="shared" si="3"/>
        <v>#DIV/0!</v>
      </c>
    </row>
    <row r="9" spans="1:74" x14ac:dyDescent="0.25">
      <c r="A9" t="s">
        <v>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W9" s="6"/>
      <c r="X9" s="6"/>
      <c r="Y9" s="6"/>
      <c r="Z9" s="22"/>
      <c r="AA9" s="22"/>
      <c r="AB9" s="22"/>
      <c r="AC9" s="22"/>
      <c r="AD9" s="22"/>
      <c r="AE9" s="6"/>
      <c r="AF9" s="6"/>
      <c r="AG9" s="6"/>
      <c r="AH9" s="6"/>
      <c r="AI9" s="6"/>
      <c r="AJ9" s="31"/>
      <c r="AK9" s="31"/>
      <c r="AL9" s="31"/>
      <c r="AM9" s="31"/>
      <c r="AN9" s="31"/>
      <c r="AO9" s="166">
        <f>[17]APE!J39</f>
        <v>485.90499999999997</v>
      </c>
      <c r="AP9" s="166">
        <f>[18]APE!J40</f>
        <v>536.13</v>
      </c>
      <c r="AQ9" s="166">
        <f>[19]APE!J41</f>
        <v>1310.55</v>
      </c>
      <c r="AR9" s="165">
        <f>[20]APE!T41</f>
        <v>2466.52</v>
      </c>
      <c r="AS9" s="165">
        <f>[21]APE!T41</f>
        <v>7865.96</v>
      </c>
      <c r="AT9" s="165">
        <f>[22]APE!T41</f>
        <v>2594.13</v>
      </c>
      <c r="BA9" s="110">
        <f>SUM(AO9:INDEX(AO9:AQ9,IF($A$2&lt;3,$A$2,3)))</f>
        <v>2332.585</v>
      </c>
      <c r="BB9" s="110">
        <f>SUM(AR9:INDEX(AR9:AT9,IF(AND($A$2&gt;3,$A$2&lt;7),$A$2-3,0)))</f>
        <v>12926.61</v>
      </c>
      <c r="BC9" s="110">
        <f>SUM(AU9:INDEX(AU9:AW9,IF(AND($A$2&gt;6,$A$2&lt;10),$A$2-6,0)))</f>
        <v>0</v>
      </c>
      <c r="BD9" s="110">
        <f>SUM(AX9:INDEX(AX9:AZ9,IF($A$2&gt;9,$A$2-9,0)))</f>
        <v>0</v>
      </c>
      <c r="BE9" s="110">
        <f>SUM($AO9:INDEX(AO9:AZ9,$A$2))</f>
        <v>15259.195</v>
      </c>
      <c r="BF9" s="125" t="e">
        <f t="shared" si="2"/>
        <v>#DIV/0!</v>
      </c>
      <c r="BG9" s="111" t="e">
        <f t="shared" si="0"/>
        <v>#DIV/0!</v>
      </c>
      <c r="BH9" s="111" t="e">
        <f t="shared" si="0"/>
        <v>#DIV/0!</v>
      </c>
      <c r="BI9" s="111" t="e">
        <f t="shared" si="0"/>
        <v>#DIV/0!</v>
      </c>
      <c r="BJ9" s="111" t="e">
        <f t="shared" si="0"/>
        <v>#DIV/0!</v>
      </c>
      <c r="BK9" s="111" t="e">
        <f t="shared" si="0"/>
        <v>#DIV/0!</v>
      </c>
      <c r="BL9" s="111" t="e">
        <f t="shared" si="0"/>
        <v>#DIV/0!</v>
      </c>
      <c r="BM9" s="111" t="e">
        <f t="shared" si="0"/>
        <v>#DIV/0!</v>
      </c>
      <c r="BN9" s="111" t="e">
        <f t="shared" si="0"/>
        <v>#DIV/0!</v>
      </c>
      <c r="BO9" s="111" t="e">
        <f t="shared" si="0"/>
        <v>#DIV/0!</v>
      </c>
      <c r="BP9" s="111" t="e">
        <f t="shared" si="0"/>
        <v>#DIV/0!</v>
      </c>
      <c r="BQ9" s="111" t="e">
        <f t="shared" si="0"/>
        <v>#DIV/0!</v>
      </c>
      <c r="BR9" s="111" t="e">
        <f>BA9/SUM(N9:INDEX(N9:P9,IF($A$2&lt;3,$A$2,3)))</f>
        <v>#DIV/0!</v>
      </c>
      <c r="BS9" s="111" t="e">
        <f>BB9/SUM(Q9:INDEX(Q9:S9,IF($A$2&lt;7,$A$2-3,3)))</f>
        <v>#DIV/0!</v>
      </c>
      <c r="BT9" s="111" t="e">
        <f t="shared" si="1"/>
        <v>#DIV/0!</v>
      </c>
      <c r="BU9" s="111" t="e">
        <f t="shared" si="1"/>
        <v>#DIV/0!</v>
      </c>
      <c r="BV9" s="111" t="e">
        <f t="shared" si="3"/>
        <v>#DIV/0!</v>
      </c>
    </row>
    <row r="10" spans="1:74" x14ac:dyDescent="0.25">
      <c r="A10" t="s">
        <v>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W10" s="6"/>
      <c r="X10" s="6"/>
      <c r="Y10" s="6"/>
      <c r="Z10" s="22"/>
      <c r="AA10" s="22"/>
      <c r="AB10" s="22"/>
      <c r="AC10" s="22"/>
      <c r="AD10" s="22"/>
      <c r="AE10" s="6"/>
      <c r="AF10" s="6"/>
      <c r="AG10" s="6"/>
      <c r="AH10" s="6"/>
      <c r="AI10" s="6"/>
      <c r="AJ10" s="31"/>
      <c r="AK10" s="31"/>
      <c r="AL10" s="31"/>
      <c r="AM10" s="31"/>
      <c r="AN10" s="31"/>
      <c r="AO10" s="166">
        <f>[17]APE!J40</f>
        <v>1566.4295</v>
      </c>
      <c r="AP10" s="166">
        <f>[18]APE!J41</f>
        <v>1094.9259999999999</v>
      </c>
      <c r="AQ10" s="166">
        <f>[19]APE!J42</f>
        <v>2230.5300000000002</v>
      </c>
      <c r="AR10" s="165">
        <f>[20]APE!T42</f>
        <v>2197.79</v>
      </c>
      <c r="AS10" s="165">
        <f>[21]APE!T42</f>
        <v>2466.1999999999998</v>
      </c>
      <c r="AT10" s="165">
        <f>[22]APE!T42</f>
        <v>2195.75</v>
      </c>
      <c r="BA10" s="110">
        <f>SUM(AO10:INDEX(AO10:AQ10,IF($A$2&lt;3,$A$2,3)))</f>
        <v>4891.8855000000003</v>
      </c>
      <c r="BB10" s="110">
        <f>SUM(AR10:INDEX(AR10:AT10,IF(AND($A$2&gt;3,$A$2&lt;7),$A$2-3,0)))</f>
        <v>6859.74</v>
      </c>
      <c r="BC10" s="110">
        <f>SUM(AU10:INDEX(AU10:AW10,IF(AND($A$2&gt;6,$A$2&lt;10),$A$2-6,0)))</f>
        <v>0</v>
      </c>
      <c r="BD10" s="110">
        <f>SUM(AX10:INDEX(AX10:AZ10,IF($A$2&gt;9,$A$2-9,0)))</f>
        <v>0</v>
      </c>
      <c r="BE10" s="110">
        <f>SUM($AO10:INDEX(AO10:AZ10,$A$2))</f>
        <v>11751.6255</v>
      </c>
      <c r="BF10" s="125" t="e">
        <f t="shared" si="2"/>
        <v>#DIV/0!</v>
      </c>
      <c r="BG10" s="111" t="e">
        <f t="shared" si="0"/>
        <v>#DIV/0!</v>
      </c>
      <c r="BH10" s="111" t="e">
        <f t="shared" si="0"/>
        <v>#DIV/0!</v>
      </c>
      <c r="BI10" s="111" t="e">
        <f t="shared" si="0"/>
        <v>#DIV/0!</v>
      </c>
      <c r="BJ10" s="111" t="e">
        <f t="shared" si="0"/>
        <v>#DIV/0!</v>
      </c>
      <c r="BK10" s="111" t="e">
        <f t="shared" si="0"/>
        <v>#DIV/0!</v>
      </c>
      <c r="BL10" s="111" t="e">
        <f t="shared" si="0"/>
        <v>#DIV/0!</v>
      </c>
      <c r="BM10" s="111" t="e">
        <f t="shared" si="0"/>
        <v>#DIV/0!</v>
      </c>
      <c r="BN10" s="111" t="e">
        <f t="shared" si="0"/>
        <v>#DIV/0!</v>
      </c>
      <c r="BO10" s="111" t="e">
        <f t="shared" si="0"/>
        <v>#DIV/0!</v>
      </c>
      <c r="BP10" s="111" t="e">
        <f t="shared" si="0"/>
        <v>#DIV/0!</v>
      </c>
      <c r="BQ10" s="111" t="e">
        <f t="shared" si="0"/>
        <v>#DIV/0!</v>
      </c>
      <c r="BR10" s="111" t="e">
        <f>BA10/SUM(N10:INDEX(N10:P10,IF($A$2&lt;3,$A$2,3)))</f>
        <v>#DIV/0!</v>
      </c>
      <c r="BS10" s="111" t="e">
        <f>BB10/SUM(Q10:INDEX(Q10:S10,IF($A$2&lt;7,$A$2-3,3)))</f>
        <v>#DIV/0!</v>
      </c>
      <c r="BT10" s="111" t="e">
        <f t="shared" si="1"/>
        <v>#DIV/0!</v>
      </c>
      <c r="BU10" s="111" t="e">
        <f t="shared" si="1"/>
        <v>#DIV/0!</v>
      </c>
      <c r="BV10" s="111" t="e">
        <f t="shared" si="3"/>
        <v>#DIV/0!</v>
      </c>
    </row>
    <row r="11" spans="1:74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W11" s="6"/>
      <c r="X11" s="6"/>
      <c r="Y11" s="6"/>
      <c r="Z11" s="22"/>
      <c r="AA11" s="22"/>
      <c r="AB11" s="22"/>
      <c r="AC11" s="22"/>
      <c r="AD11" s="22"/>
      <c r="AE11" s="6"/>
      <c r="AF11" s="6"/>
      <c r="AG11" s="6"/>
      <c r="AH11" s="6"/>
      <c r="AI11" s="6"/>
      <c r="AJ11" s="31"/>
      <c r="AK11" s="31"/>
      <c r="AL11" s="31"/>
      <c r="AM11" s="31"/>
      <c r="AN11" s="31"/>
      <c r="AO11" s="166"/>
      <c r="AP11" s="166">
        <f>[18]APE!J42</f>
        <v>541.452</v>
      </c>
      <c r="AQ11" s="166">
        <f>[19]APE!J43</f>
        <v>608.25</v>
      </c>
      <c r="AR11" s="165">
        <f>[20]APE!T43</f>
        <v>830.05</v>
      </c>
      <c r="AS11" s="165">
        <f>[21]APE!T43</f>
        <v>482.97</v>
      </c>
      <c r="AT11" s="165">
        <f>[22]APE!T43</f>
        <v>254.37</v>
      </c>
      <c r="BA11" s="110"/>
      <c r="BB11" s="110"/>
      <c r="BC11" s="110"/>
      <c r="BD11" s="110"/>
      <c r="BE11" s="110"/>
      <c r="BF11" s="125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</row>
    <row r="12" spans="1:74" s="17" customFormat="1" x14ac:dyDescent="0.25">
      <c r="A12" s="1" t="s">
        <v>3</v>
      </c>
      <c r="B12" s="7">
        <f>SUM(B4:B10)</f>
        <v>0</v>
      </c>
      <c r="C12" s="7">
        <f t="shared" ref="C12:AD12" si="4">SUM(C4:C10)</f>
        <v>0</v>
      </c>
      <c r="D12" s="7">
        <f t="shared" si="4"/>
        <v>0</v>
      </c>
      <c r="E12" s="7">
        <f t="shared" si="4"/>
        <v>0</v>
      </c>
      <c r="F12" s="7">
        <f t="shared" si="4"/>
        <v>0</v>
      </c>
      <c r="G12" s="7">
        <f t="shared" si="4"/>
        <v>0</v>
      </c>
      <c r="H12" s="7">
        <f t="shared" si="4"/>
        <v>0</v>
      </c>
      <c r="I12" s="7">
        <f t="shared" si="4"/>
        <v>0</v>
      </c>
      <c r="J12" s="7">
        <f t="shared" si="4"/>
        <v>0</v>
      </c>
      <c r="K12" s="7">
        <f t="shared" si="4"/>
        <v>0</v>
      </c>
      <c r="L12" s="7">
        <f t="shared" si="4"/>
        <v>0</v>
      </c>
      <c r="M12" s="7">
        <f t="shared" si="4"/>
        <v>0</v>
      </c>
      <c r="N12" s="7">
        <f t="shared" si="4"/>
        <v>0</v>
      </c>
      <c r="O12" s="7">
        <f t="shared" si="4"/>
        <v>0</v>
      </c>
      <c r="P12" s="7">
        <f t="shared" si="4"/>
        <v>0</v>
      </c>
      <c r="Q12" s="7">
        <f t="shared" si="4"/>
        <v>0</v>
      </c>
      <c r="R12" s="7">
        <f t="shared" si="4"/>
        <v>0</v>
      </c>
      <c r="S12" s="7">
        <f t="shared" si="4"/>
        <v>0</v>
      </c>
      <c r="T12" s="7">
        <f t="shared" si="4"/>
        <v>0</v>
      </c>
      <c r="U12" s="7">
        <f t="shared" si="4"/>
        <v>0</v>
      </c>
      <c r="V12" s="7">
        <f t="shared" si="4"/>
        <v>0</v>
      </c>
      <c r="W12" s="7">
        <f t="shared" si="4"/>
        <v>0</v>
      </c>
      <c r="X12" s="7">
        <f t="shared" si="4"/>
        <v>0</v>
      </c>
      <c r="Y12" s="7">
        <f t="shared" si="4"/>
        <v>0</v>
      </c>
      <c r="Z12" s="7">
        <f t="shared" si="4"/>
        <v>0</v>
      </c>
      <c r="AA12" s="7">
        <f t="shared" si="4"/>
        <v>0</v>
      </c>
      <c r="AB12" s="7">
        <f t="shared" si="4"/>
        <v>0</v>
      </c>
      <c r="AC12" s="7">
        <f t="shared" si="4"/>
        <v>0</v>
      </c>
      <c r="AD12" s="7">
        <f t="shared" si="4"/>
        <v>0</v>
      </c>
      <c r="AE12" s="7">
        <f>SUM(AE4:AE10)</f>
        <v>0</v>
      </c>
      <c r="AF12" s="7">
        <f t="shared" ref="AF12:AI12" si="5">SUM(AF4:AF10)</f>
        <v>0</v>
      </c>
      <c r="AG12" s="7">
        <f t="shared" si="5"/>
        <v>0</v>
      </c>
      <c r="AH12" s="7">
        <f t="shared" ref="AH12:AH14" si="6">SUM(H12:J12)</f>
        <v>0</v>
      </c>
      <c r="AI12" s="7">
        <f t="shared" si="5"/>
        <v>0</v>
      </c>
      <c r="AJ12" s="31" t="e">
        <f t="shared" ref="AJ12" si="7">Z12/AE12-1</f>
        <v>#DIV/0!</v>
      </c>
      <c r="AK12" s="31" t="e">
        <f t="shared" ref="AK12:AL12" si="8">AA12/AF12-1</f>
        <v>#DIV/0!</v>
      </c>
      <c r="AL12" s="31" t="e">
        <f t="shared" si="8"/>
        <v>#DIV/0!</v>
      </c>
      <c r="AM12" s="31" t="e">
        <f>SUM(T12:V12)/SUM(H12:INDEX(H12:J12,MOD($A$2,3)))-1</f>
        <v>#DIV/0!</v>
      </c>
      <c r="AN12" s="31" t="e">
        <f>AD12/SUM(K12:INDEX(K12:M12,MOD($A$2,3)))-1</f>
        <v>#DIV/0!</v>
      </c>
      <c r="AO12" s="7">
        <f t="shared" ref="AO12" si="9">SUM(AO4:AO10)</f>
        <v>12769.655000000001</v>
      </c>
      <c r="AP12" s="7">
        <f>SUM(AP4:AP11)</f>
        <v>20969.710000000014</v>
      </c>
      <c r="AQ12" s="7">
        <f>SUM(AQ4:AQ11)</f>
        <v>27560.079999999998</v>
      </c>
      <c r="AR12" s="7">
        <f>SUM(AR4:AR11)</f>
        <v>24462.639999999999</v>
      </c>
      <c r="AS12" s="7">
        <f>SUM(AS4:AS11)</f>
        <v>31187.960000000003</v>
      </c>
      <c r="AT12" s="7">
        <f>SUM(AT4:AT11)</f>
        <v>30762.350000000002</v>
      </c>
      <c r="BA12" s="116">
        <f>SUM(AO12:INDEX(AO12:AQ12,IF($A$2&lt;3,$A$2,3)))</f>
        <v>61299.445000000007</v>
      </c>
      <c r="BB12" s="116">
        <f>SUM(AR12:INDEX(AR12:AT12,IF(AND($A$2&gt;3,$A$2&lt;7),$A$2-3,0)))</f>
        <v>86412.950000000012</v>
      </c>
      <c r="BC12" s="116">
        <f>SUM(AU12:INDEX(AU12:AW12,IF(AND($A$2&gt;6,$A$2&lt;10),$A$2-6,0)))</f>
        <v>0</v>
      </c>
      <c r="BD12" s="116">
        <f>SUM(AX12:INDEX(AX12:AZ12,IF($A$2&gt;9,$A$2-9,0)))</f>
        <v>0</v>
      </c>
      <c r="BE12" s="116">
        <f>SUM($AO12:INDEX(AO12:AZ12,$A$2))</f>
        <v>147712.39500000002</v>
      </c>
      <c r="BF12" s="126" t="e">
        <f t="shared" si="2"/>
        <v>#DIV/0!</v>
      </c>
      <c r="BG12" s="111" t="e">
        <f t="shared" si="0"/>
        <v>#DIV/0!</v>
      </c>
      <c r="BH12" s="111" t="e">
        <f t="shared" si="0"/>
        <v>#DIV/0!</v>
      </c>
      <c r="BI12" s="111" t="e">
        <f t="shared" si="0"/>
        <v>#DIV/0!</v>
      </c>
      <c r="BJ12" s="111" t="e">
        <f t="shared" si="0"/>
        <v>#DIV/0!</v>
      </c>
      <c r="BK12" s="111" t="e">
        <f t="shared" si="0"/>
        <v>#DIV/0!</v>
      </c>
      <c r="BL12" s="111" t="e">
        <f t="shared" si="0"/>
        <v>#DIV/0!</v>
      </c>
      <c r="BM12" s="111" t="e">
        <f t="shared" si="0"/>
        <v>#DIV/0!</v>
      </c>
      <c r="BN12" s="111" t="e">
        <f t="shared" si="0"/>
        <v>#DIV/0!</v>
      </c>
      <c r="BO12" s="111" t="e">
        <f t="shared" si="0"/>
        <v>#DIV/0!</v>
      </c>
      <c r="BP12" s="111" t="e">
        <f t="shared" si="0"/>
        <v>#DIV/0!</v>
      </c>
      <c r="BQ12" s="111" t="e">
        <f t="shared" si="0"/>
        <v>#DIV/0!</v>
      </c>
      <c r="BR12" s="111" t="e">
        <f>BA12/SUM(N12:INDEX(N12:P12,IF($A$2&lt;3,$A$2,3)))</f>
        <v>#DIV/0!</v>
      </c>
      <c r="BS12" s="111" t="e">
        <f>BB12/SUM(Q12:INDEX(Q12:S12,IF($A$2&lt;7,$A$2-3,3)))</f>
        <v>#DIV/0!</v>
      </c>
      <c r="BT12" s="111" t="e">
        <f t="shared" si="1"/>
        <v>#DIV/0!</v>
      </c>
      <c r="BU12" s="111" t="e">
        <f t="shared" si="1"/>
        <v>#DIV/0!</v>
      </c>
      <c r="BV12" s="111" t="e">
        <f t="shared" si="3"/>
        <v>#DIV/0!</v>
      </c>
    </row>
    <row r="13" spans="1:74" x14ac:dyDescent="0.25">
      <c r="A13" s="68" t="s">
        <v>63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70"/>
      <c r="AA13" s="22"/>
      <c r="AB13" s="22"/>
      <c r="AC13" s="22"/>
      <c r="AD13" s="22"/>
      <c r="AE13" s="6"/>
      <c r="AF13" s="6"/>
      <c r="AG13" s="6"/>
      <c r="AH13" s="6"/>
      <c r="AI13" s="6"/>
      <c r="AJ13" s="31"/>
      <c r="AK13" s="31"/>
      <c r="AL13" s="31"/>
      <c r="AM13" s="31"/>
      <c r="AN13" s="31"/>
      <c r="AO13" s="69">
        <f>SUM([17]APE!$N34:N$40)</f>
        <v>4861.7790000000005</v>
      </c>
      <c r="AP13" s="69">
        <f>SUM([17]APE!$N34:O$40)</f>
        <v>4861.7790000000005</v>
      </c>
      <c r="AQ13" s="69">
        <f>SUM([19]APE!$N$36:$N$43)</f>
        <v>3315.1</v>
      </c>
      <c r="AR13" s="69">
        <f>SUM([20]APE!$N$36:$N$43)</f>
        <v>744.16</v>
      </c>
      <c r="AS13" s="69">
        <f>SUM([21]APE!$N$36:$N$43)</f>
        <v>2678.91</v>
      </c>
      <c r="AT13" s="69">
        <f>SUM([22]APE!$N$36:$N$43)</f>
        <v>4838.45</v>
      </c>
      <c r="BA13" s="116">
        <f>SUM(AO13:INDEX(AO13:AQ13,IF($A$2&lt;3,$A$2,3)))</f>
        <v>13038.658000000001</v>
      </c>
      <c r="BB13" s="116">
        <f>SUM(AR13:INDEX(AR13:AT13,IF(AND($A$2&gt;3,$A$2&lt;7),$A$2-3,0)))</f>
        <v>8261.52</v>
      </c>
      <c r="BC13" s="116">
        <f>SUM(AU13:INDEX(AU13:AW13,IF(AND($A$2&gt;6,$A$2&lt;10),$A$2-6,0)))</f>
        <v>0</v>
      </c>
      <c r="BD13" s="116">
        <f>SUM(AX13:INDEX(AX13:AZ13,IF($A$2&gt;9,$A$2-9,0)))</f>
        <v>0</v>
      </c>
      <c r="BE13" s="116">
        <f>SUM($AO13:INDEX(AO13:AZ13,$A$2))</f>
        <v>21300.178000000004</v>
      </c>
      <c r="BF13" s="125" t="e">
        <f t="shared" si="2"/>
        <v>#DIV/0!</v>
      </c>
      <c r="BG13" s="111" t="e">
        <f t="shared" si="0"/>
        <v>#DIV/0!</v>
      </c>
      <c r="BH13" s="111" t="e">
        <f t="shared" si="0"/>
        <v>#DIV/0!</v>
      </c>
      <c r="BI13" s="111" t="e">
        <f t="shared" si="0"/>
        <v>#DIV/0!</v>
      </c>
      <c r="BJ13" s="111" t="e">
        <f t="shared" si="0"/>
        <v>#DIV/0!</v>
      </c>
      <c r="BK13" s="111" t="e">
        <f t="shared" si="0"/>
        <v>#DIV/0!</v>
      </c>
      <c r="BL13" s="111" t="e">
        <f t="shared" si="0"/>
        <v>#DIV/0!</v>
      </c>
      <c r="BM13" s="111" t="e">
        <f t="shared" si="0"/>
        <v>#DIV/0!</v>
      </c>
      <c r="BN13" s="111" t="e">
        <f t="shared" si="0"/>
        <v>#DIV/0!</v>
      </c>
      <c r="BO13" s="111" t="e">
        <f t="shared" si="0"/>
        <v>#DIV/0!</v>
      </c>
      <c r="BP13" s="111" t="e">
        <f t="shared" si="0"/>
        <v>#DIV/0!</v>
      </c>
      <c r="BQ13" s="111" t="e">
        <f t="shared" si="0"/>
        <v>#DIV/0!</v>
      </c>
      <c r="BR13" s="111" t="e">
        <f>BA13/SUM(N13:INDEX(N13:P13,IF($A$2&lt;3,$A$2,3)))</f>
        <v>#DIV/0!</v>
      </c>
      <c r="BS13" s="111" t="e">
        <f>BB13/SUM(Q13:INDEX(Q13:S13,IF($A$2&lt;7,$A$2-3,3)))</f>
        <v>#DIV/0!</v>
      </c>
      <c r="BT13" s="111" t="e">
        <f t="shared" si="1"/>
        <v>#DIV/0!</v>
      </c>
      <c r="BU13" s="111" t="e">
        <f t="shared" si="1"/>
        <v>#DIV/0!</v>
      </c>
      <c r="BV13" s="111" t="e">
        <f t="shared" si="3"/>
        <v>#DIV/0!</v>
      </c>
    </row>
    <row r="14" spans="1:74" x14ac:dyDescent="0.25">
      <c r="B14" s="6">
        <f t="shared" ref="B14:AI14" si="10">B12+B13*0.1</f>
        <v>0</v>
      </c>
      <c r="C14" s="6">
        <f t="shared" si="10"/>
        <v>0</v>
      </c>
      <c r="D14" s="6">
        <f t="shared" si="10"/>
        <v>0</v>
      </c>
      <c r="E14" s="6">
        <f t="shared" si="10"/>
        <v>0</v>
      </c>
      <c r="F14" s="6">
        <f t="shared" si="10"/>
        <v>0</v>
      </c>
      <c r="G14" s="6">
        <f t="shared" si="10"/>
        <v>0</v>
      </c>
      <c r="H14" s="6">
        <f t="shared" si="10"/>
        <v>0</v>
      </c>
      <c r="I14" s="6">
        <f t="shared" si="10"/>
        <v>0</v>
      </c>
      <c r="J14" s="6">
        <f t="shared" si="10"/>
        <v>0</v>
      </c>
      <c r="K14" s="6">
        <f t="shared" si="10"/>
        <v>0</v>
      </c>
      <c r="L14" s="6">
        <f t="shared" si="10"/>
        <v>0</v>
      </c>
      <c r="M14" s="6">
        <f t="shared" si="10"/>
        <v>0</v>
      </c>
      <c r="N14" s="6">
        <f t="shared" si="10"/>
        <v>0</v>
      </c>
      <c r="O14" s="6">
        <f t="shared" si="10"/>
        <v>0</v>
      </c>
      <c r="P14" s="6">
        <f t="shared" si="10"/>
        <v>0</v>
      </c>
      <c r="Q14" s="6">
        <f t="shared" si="10"/>
        <v>0</v>
      </c>
      <c r="R14" s="6">
        <f t="shared" si="10"/>
        <v>0</v>
      </c>
      <c r="S14" s="6">
        <f t="shared" si="10"/>
        <v>0</v>
      </c>
      <c r="T14" s="6">
        <f t="shared" si="10"/>
        <v>0</v>
      </c>
      <c r="U14" s="6">
        <f t="shared" si="10"/>
        <v>0</v>
      </c>
      <c r="V14" s="6">
        <f t="shared" si="10"/>
        <v>0</v>
      </c>
      <c r="W14" s="6">
        <f t="shared" si="10"/>
        <v>0</v>
      </c>
      <c r="X14" s="6">
        <f t="shared" si="10"/>
        <v>0</v>
      </c>
      <c r="Y14" s="6">
        <f t="shared" si="10"/>
        <v>0</v>
      </c>
      <c r="Z14" s="22">
        <f t="shared" si="10"/>
        <v>0</v>
      </c>
      <c r="AA14" s="22">
        <f t="shared" si="10"/>
        <v>0</v>
      </c>
      <c r="AB14" s="22">
        <f t="shared" si="10"/>
        <v>0</v>
      </c>
      <c r="AC14" s="22">
        <f t="shared" si="10"/>
        <v>0</v>
      </c>
      <c r="AD14" s="22">
        <f t="shared" si="10"/>
        <v>0</v>
      </c>
      <c r="AE14" s="22">
        <f t="shared" si="10"/>
        <v>0</v>
      </c>
      <c r="AF14" s="22">
        <f t="shared" si="10"/>
        <v>0</v>
      </c>
      <c r="AG14" s="22">
        <f t="shared" si="10"/>
        <v>0</v>
      </c>
      <c r="AH14" s="22">
        <f t="shared" si="6"/>
        <v>0</v>
      </c>
      <c r="AI14" s="22">
        <f t="shared" si="10"/>
        <v>0</v>
      </c>
      <c r="AO14" s="6">
        <f t="shared" ref="AO14:AT14" si="11">AO12+AO13*0.1</f>
        <v>13255.832900000001</v>
      </c>
      <c r="AP14" s="6">
        <f t="shared" si="11"/>
        <v>21455.887900000012</v>
      </c>
      <c r="AQ14" s="6">
        <f t="shared" si="11"/>
        <v>27891.589999999997</v>
      </c>
      <c r="AR14" s="6">
        <f t="shared" si="11"/>
        <v>24537.056</v>
      </c>
      <c r="AS14" s="6">
        <f t="shared" si="11"/>
        <v>31455.851000000002</v>
      </c>
      <c r="AT14" s="6">
        <f t="shared" si="11"/>
        <v>31246.195000000003</v>
      </c>
      <c r="BA14" s="117">
        <f t="shared" ref="BA14:BE14" si="12">BA12+BA13*0.1</f>
        <v>62603.310800000007</v>
      </c>
      <c r="BB14" s="117">
        <f t="shared" si="12"/>
        <v>87239.102000000014</v>
      </c>
      <c r="BC14" s="117">
        <f t="shared" si="12"/>
        <v>0</v>
      </c>
      <c r="BD14" s="117">
        <f t="shared" si="12"/>
        <v>0</v>
      </c>
      <c r="BE14" s="117">
        <f t="shared" si="12"/>
        <v>149842.41280000002</v>
      </c>
      <c r="BF14" s="125" t="e">
        <f t="shared" si="2"/>
        <v>#DIV/0!</v>
      </c>
      <c r="BG14" s="111" t="e">
        <f t="shared" si="2"/>
        <v>#DIV/0!</v>
      </c>
      <c r="BH14" s="111" t="e">
        <f t="shared" si="0"/>
        <v>#DIV/0!</v>
      </c>
      <c r="BI14" s="111" t="e">
        <f t="shared" si="0"/>
        <v>#DIV/0!</v>
      </c>
      <c r="BJ14" s="111" t="e">
        <f t="shared" si="0"/>
        <v>#DIV/0!</v>
      </c>
      <c r="BK14" s="111" t="e">
        <f t="shared" si="0"/>
        <v>#DIV/0!</v>
      </c>
      <c r="BR14" s="111" t="e">
        <f>BA14/SUM(N14:INDEX(N14:P14,IF($A$2&lt;3,$A$2,3)))</f>
        <v>#DIV/0!</v>
      </c>
      <c r="BS14" s="111" t="e">
        <f>BB14/SUM(Q14:INDEX(Q14:S14,IF($A$2&lt;7,$A$2-3,3)))</f>
        <v>#DIV/0!</v>
      </c>
      <c r="BV14" s="111" t="e">
        <f>BE14/Z14</f>
        <v>#DIV/0!</v>
      </c>
    </row>
    <row r="15" spans="1:74" s="17" customFormat="1" x14ac:dyDescent="0.25">
      <c r="A15" s="2" t="s">
        <v>9</v>
      </c>
      <c r="B15" s="3">
        <f t="shared" ref="B15:Y15" si="13">B3</f>
        <v>42005</v>
      </c>
      <c r="C15" s="3">
        <f t="shared" si="13"/>
        <v>42036</v>
      </c>
      <c r="D15" s="3">
        <f t="shared" si="13"/>
        <v>42064</v>
      </c>
      <c r="E15" s="3">
        <f t="shared" si="13"/>
        <v>42095</v>
      </c>
      <c r="F15" s="3">
        <f t="shared" si="13"/>
        <v>42125</v>
      </c>
      <c r="G15" s="3">
        <f t="shared" si="13"/>
        <v>42156</v>
      </c>
      <c r="H15" s="3">
        <f t="shared" si="13"/>
        <v>42186</v>
      </c>
      <c r="I15" s="3">
        <f t="shared" si="13"/>
        <v>42217</v>
      </c>
      <c r="J15" s="3">
        <f t="shared" si="13"/>
        <v>42248</v>
      </c>
      <c r="K15" s="3">
        <f t="shared" si="13"/>
        <v>42278</v>
      </c>
      <c r="L15" s="3">
        <f t="shared" si="13"/>
        <v>42309</v>
      </c>
      <c r="M15" s="3">
        <f t="shared" si="13"/>
        <v>42339</v>
      </c>
      <c r="N15" s="3">
        <f t="shared" si="13"/>
        <v>42370</v>
      </c>
      <c r="O15" s="3">
        <f t="shared" si="13"/>
        <v>42401</v>
      </c>
      <c r="P15" s="3">
        <f t="shared" si="13"/>
        <v>42430</v>
      </c>
      <c r="Q15" s="3">
        <f t="shared" si="13"/>
        <v>42461</v>
      </c>
      <c r="R15" s="3">
        <f t="shared" si="13"/>
        <v>42491</v>
      </c>
      <c r="S15" s="3">
        <f t="shared" si="13"/>
        <v>42522</v>
      </c>
      <c r="T15" s="3">
        <f t="shared" si="13"/>
        <v>42552</v>
      </c>
      <c r="U15" s="3">
        <f t="shared" si="13"/>
        <v>42583</v>
      </c>
      <c r="V15" s="3">
        <f t="shared" si="13"/>
        <v>42614</v>
      </c>
      <c r="W15" s="3">
        <f t="shared" si="13"/>
        <v>42644</v>
      </c>
      <c r="X15" s="3">
        <f t="shared" si="13"/>
        <v>42675</v>
      </c>
      <c r="Y15" s="3">
        <f t="shared" si="13"/>
        <v>42705</v>
      </c>
      <c r="Z15" s="29" t="str">
        <f>$Z$3</f>
        <v>YTD 6/16</v>
      </c>
      <c r="AA15" s="29" t="s">
        <v>19</v>
      </c>
      <c r="AB15" s="29" t="s">
        <v>20</v>
      </c>
      <c r="AC15" s="29" t="s">
        <v>21</v>
      </c>
      <c r="AD15" s="29" t="s">
        <v>22</v>
      </c>
      <c r="AE15" s="26" t="str">
        <f t="shared" ref="AE15:AI15" si="14">AE3</f>
        <v>YTD 6/15</v>
      </c>
      <c r="AF15" s="26" t="str">
        <f t="shared" si="14"/>
        <v>Q1 '15</v>
      </c>
      <c r="AG15" s="26" t="str">
        <f t="shared" si="14"/>
        <v>Q2 '15</v>
      </c>
      <c r="AH15" s="26" t="str">
        <f t="shared" si="14"/>
        <v>Q3 '15</v>
      </c>
      <c r="AI15" s="26" t="str">
        <f t="shared" si="14"/>
        <v>Q4 '15</v>
      </c>
      <c r="AJ15" s="30" t="s">
        <v>27</v>
      </c>
      <c r="AK15" s="30" t="s">
        <v>29</v>
      </c>
      <c r="AL15" s="30" t="s">
        <v>30</v>
      </c>
      <c r="AM15" s="30" t="s">
        <v>31</v>
      </c>
      <c r="AN15" s="30" t="s">
        <v>32</v>
      </c>
      <c r="AO15" s="108">
        <v>42736</v>
      </c>
      <c r="AP15" s="108">
        <v>42767</v>
      </c>
      <c r="AQ15" s="108">
        <v>42795</v>
      </c>
      <c r="AR15" s="108">
        <v>42826</v>
      </c>
      <c r="AS15" s="108">
        <v>42856</v>
      </c>
      <c r="AT15" s="108">
        <v>42887</v>
      </c>
      <c r="AU15" s="108">
        <v>42917</v>
      </c>
      <c r="AV15" s="108">
        <v>42948</v>
      </c>
      <c r="AW15" s="108">
        <v>42979</v>
      </c>
      <c r="AX15" s="108">
        <v>43009</v>
      </c>
      <c r="AY15" s="108">
        <v>43040</v>
      </c>
      <c r="AZ15" s="108">
        <v>43070</v>
      </c>
      <c r="BA15" s="29" t="s">
        <v>123</v>
      </c>
      <c r="BB15" s="29" t="s">
        <v>124</v>
      </c>
      <c r="BC15" s="29" t="s">
        <v>125</v>
      </c>
      <c r="BD15" s="29" t="s">
        <v>126</v>
      </c>
      <c r="BE15" s="29" t="str">
        <f>$BE$3</f>
        <v>YTD 6/17</v>
      </c>
      <c r="BF15" s="121">
        <v>42736</v>
      </c>
      <c r="BG15" s="108">
        <v>42767</v>
      </c>
      <c r="BH15" s="108">
        <v>42795</v>
      </c>
      <c r="BI15" s="108">
        <v>42826</v>
      </c>
      <c r="BJ15" s="108">
        <v>42856</v>
      </c>
      <c r="BK15" s="108">
        <v>42887</v>
      </c>
      <c r="BL15" s="108">
        <v>42917</v>
      </c>
      <c r="BM15" s="108">
        <v>42948</v>
      </c>
      <c r="BN15" s="108">
        <v>42979</v>
      </c>
      <c r="BO15" s="108">
        <v>43009</v>
      </c>
      <c r="BP15" s="108">
        <v>43040</v>
      </c>
      <c r="BQ15" s="108">
        <v>43070</v>
      </c>
      <c r="BR15" s="29" t="s">
        <v>127</v>
      </c>
      <c r="BS15" s="29" t="s">
        <v>128</v>
      </c>
      <c r="BT15" s="29" t="s">
        <v>96</v>
      </c>
      <c r="BU15" s="29" t="s">
        <v>129</v>
      </c>
      <c r="BV15" s="112" t="str">
        <f>BV2</f>
        <v>YoY</v>
      </c>
    </row>
    <row r="16" spans="1:74" x14ac:dyDescent="0.25">
      <c r="A16" t="s">
        <v>159</v>
      </c>
      <c r="B16" s="6"/>
      <c r="Z16"/>
      <c r="AA16"/>
      <c r="AB16"/>
      <c r="AC16"/>
      <c r="AD16" s="22"/>
      <c r="AE16" s="22"/>
      <c r="AF16" s="22"/>
      <c r="AG16" s="22"/>
      <c r="AH16" s="22"/>
      <c r="AI16" s="22"/>
      <c r="AJ16" s="31"/>
      <c r="AK16" s="31"/>
      <c r="AL16" s="31"/>
      <c r="AM16" s="31"/>
      <c r="AN16" s="31"/>
      <c r="AO16" s="6">
        <f>[17]MP!K40</f>
        <v>97</v>
      </c>
      <c r="AP16" s="22">
        <f>[18]MP!K41</f>
        <v>95</v>
      </c>
      <c r="AQ16" s="22">
        <f>[19]MP!K41</f>
        <v>95</v>
      </c>
      <c r="AR16" s="22">
        <f>[20]MP!K66</f>
        <v>249</v>
      </c>
      <c r="AS16" s="22">
        <f>[21]MP!K66</f>
        <v>241</v>
      </c>
      <c r="AT16" s="22">
        <f>[22]MP!K66</f>
        <v>234</v>
      </c>
      <c r="BA16" s="22">
        <f>INDEX(AO16:AQ16,IF($A$2&lt;3,$A$2,3))</f>
        <v>95</v>
      </c>
      <c r="BB16" s="22">
        <f>INDEX(AR16:AT16,IF($A$2&lt;7,$A$2-3,3))</f>
        <v>234</v>
      </c>
      <c r="BE16" s="22">
        <f>INDEX(AO16:AZ16,$A$2)</f>
        <v>234</v>
      </c>
      <c r="BF16" s="122" t="e">
        <f>AO16/N16</f>
        <v>#DIV/0!</v>
      </c>
      <c r="BG16" s="111" t="e">
        <f>AP16/O16</f>
        <v>#DIV/0!</v>
      </c>
      <c r="BH16" s="111" t="e">
        <f t="shared" ref="BH16:BK22" si="15">AQ16/P16</f>
        <v>#DIV/0!</v>
      </c>
      <c r="BI16" s="111" t="e">
        <f t="shared" si="15"/>
        <v>#DIV/0!</v>
      </c>
      <c r="BJ16" s="111" t="e">
        <f t="shared" si="15"/>
        <v>#DIV/0!</v>
      </c>
      <c r="BK16" s="111" t="e">
        <f t="shared" si="15"/>
        <v>#DIV/0!</v>
      </c>
      <c r="BR16" s="111" t="e">
        <f>BA16/INDEX(N16:P16,IF($A$2&lt;3,$A$2,3))</f>
        <v>#DIV/0!</v>
      </c>
      <c r="BS16" s="111" t="e">
        <f>BB16/INDEX(Q16:S16,IF($A$2&lt;7,$A$2-3,3))</f>
        <v>#DIV/0!</v>
      </c>
      <c r="BV16" s="111" t="e">
        <f t="shared" ref="BV16:BV24" si="16">BE16/Z16</f>
        <v>#DIV/0!</v>
      </c>
    </row>
    <row r="17" spans="1:74" x14ac:dyDescent="0.25">
      <c r="A17" t="s">
        <v>5</v>
      </c>
      <c r="B17" s="6"/>
      <c r="Z17"/>
      <c r="AA17"/>
      <c r="AB17"/>
      <c r="AC17"/>
      <c r="AD17" s="22"/>
      <c r="AE17" s="22"/>
      <c r="AF17" s="22"/>
      <c r="AG17" s="22"/>
      <c r="AH17" s="22"/>
      <c r="AI17" s="22"/>
      <c r="AJ17" s="31"/>
      <c r="AK17" s="31"/>
      <c r="AL17" s="31"/>
      <c r="AM17" s="31"/>
      <c r="AN17" s="31"/>
      <c r="AO17" s="6">
        <f>[17]MP!K41</f>
        <v>189</v>
      </c>
      <c r="AP17" s="22">
        <f>[18]MP!K42</f>
        <v>379</v>
      </c>
      <c r="AQ17" s="22">
        <f>[19]MP!K42</f>
        <v>346</v>
      </c>
      <c r="AR17" s="22">
        <f>[20]MP!K67</f>
        <v>289</v>
      </c>
      <c r="AS17" s="22">
        <f>[21]MP!K67</f>
        <v>347</v>
      </c>
      <c r="AT17" s="22">
        <f>[22]MP!K67</f>
        <v>405</v>
      </c>
      <c r="BA17" s="22">
        <f t="shared" ref="BA17:BA24" si="17">INDEX(AO17:AQ17,IF($A$2&lt;3,$A$2,3))</f>
        <v>346</v>
      </c>
      <c r="BB17" s="22">
        <f t="shared" ref="BB17:BB23" si="18">INDEX(AR17:AT17,IF($A$2&lt;7,$A$2-3,3))</f>
        <v>405</v>
      </c>
      <c r="BE17" s="22">
        <f t="shared" ref="BE17:BE24" si="19">INDEX(AO17:AZ17,$A$2)</f>
        <v>405</v>
      </c>
      <c r="BF17" s="122" t="e">
        <f t="shared" ref="BF17:BK24" si="20">AO17/N17</f>
        <v>#DIV/0!</v>
      </c>
      <c r="BG17" s="111" t="e">
        <f t="shared" si="20"/>
        <v>#DIV/0!</v>
      </c>
      <c r="BH17" s="111" t="e">
        <f t="shared" si="15"/>
        <v>#DIV/0!</v>
      </c>
      <c r="BI17" s="111" t="e">
        <f t="shared" si="15"/>
        <v>#DIV/0!</v>
      </c>
      <c r="BJ17" s="111" t="e">
        <f t="shared" si="15"/>
        <v>#DIV/0!</v>
      </c>
      <c r="BK17" s="111" t="e">
        <f t="shared" si="15"/>
        <v>#DIV/0!</v>
      </c>
      <c r="BR17" s="111" t="e">
        <f t="shared" ref="BR17:BR24" si="21">BA17/INDEX(N17:P17,IF($A$2&lt;3,$A$2,3))</f>
        <v>#DIV/0!</v>
      </c>
      <c r="BS17" s="111" t="e">
        <f t="shared" ref="BS17:BS24" si="22">BB17/INDEX(Q17:S17,IF($A$2&lt;7,$A$2-3,3))</f>
        <v>#DIV/0!</v>
      </c>
      <c r="BV17" s="111" t="e">
        <f t="shared" si="16"/>
        <v>#DIV/0!</v>
      </c>
    </row>
    <row r="18" spans="1:74" x14ac:dyDescent="0.25">
      <c r="A18" t="s">
        <v>6</v>
      </c>
      <c r="B18" s="6"/>
      <c r="Z18"/>
      <c r="AA18"/>
      <c r="AB18"/>
      <c r="AC18"/>
      <c r="AD18" s="22"/>
      <c r="AE18" s="22"/>
      <c r="AF18" s="22"/>
      <c r="AG18" s="22"/>
      <c r="AH18" s="22"/>
      <c r="AI18" s="22"/>
      <c r="AJ18" s="31"/>
      <c r="AK18" s="31"/>
      <c r="AL18" s="31"/>
      <c r="AM18" s="31"/>
      <c r="AN18" s="31"/>
      <c r="AO18" s="6">
        <f>[17]MP!K42</f>
        <v>379</v>
      </c>
      <c r="AP18" s="22">
        <f>[18]MP!K43</f>
        <v>189</v>
      </c>
      <c r="AQ18" s="22">
        <f>[19]MP!K43</f>
        <v>379</v>
      </c>
      <c r="AR18" s="22">
        <f>[20]MP!K68</f>
        <v>321</v>
      </c>
      <c r="AS18" s="22">
        <f>[21]MP!K68</f>
        <v>286</v>
      </c>
      <c r="AT18" s="22">
        <f>[22]MP!K68</f>
        <v>324</v>
      </c>
      <c r="BA18" s="22">
        <f t="shared" si="17"/>
        <v>379</v>
      </c>
      <c r="BB18" s="22">
        <f t="shared" si="18"/>
        <v>324</v>
      </c>
      <c r="BE18" s="22">
        <f t="shared" si="19"/>
        <v>324</v>
      </c>
      <c r="BF18" s="122" t="e">
        <f t="shared" si="20"/>
        <v>#DIV/0!</v>
      </c>
      <c r="BG18" s="111" t="e">
        <f t="shared" si="20"/>
        <v>#DIV/0!</v>
      </c>
      <c r="BH18" s="111" t="e">
        <f t="shared" si="15"/>
        <v>#DIV/0!</v>
      </c>
      <c r="BI18" s="111" t="e">
        <f t="shared" si="15"/>
        <v>#DIV/0!</v>
      </c>
      <c r="BJ18" s="111" t="e">
        <f t="shared" si="15"/>
        <v>#DIV/0!</v>
      </c>
      <c r="BK18" s="111" t="e">
        <f t="shared" si="15"/>
        <v>#DIV/0!</v>
      </c>
      <c r="BR18" s="111" t="e">
        <f t="shared" si="21"/>
        <v>#DIV/0!</v>
      </c>
      <c r="BS18" s="111" t="e">
        <f t="shared" si="22"/>
        <v>#DIV/0!</v>
      </c>
      <c r="BV18" s="111" t="e">
        <f t="shared" si="16"/>
        <v>#DIV/0!</v>
      </c>
    </row>
    <row r="19" spans="1:74" x14ac:dyDescent="0.25">
      <c r="A19" t="s">
        <v>7</v>
      </c>
      <c r="B19" s="6"/>
      <c r="Z19"/>
      <c r="AA19"/>
      <c r="AB19"/>
      <c r="AC19"/>
      <c r="AD19" s="22"/>
      <c r="AE19" s="22"/>
      <c r="AF19" s="22"/>
      <c r="AG19" s="22"/>
      <c r="AH19" s="22"/>
      <c r="AI19" s="22"/>
      <c r="AJ19" s="31"/>
      <c r="AK19" s="31"/>
      <c r="AL19" s="31"/>
      <c r="AM19" s="31"/>
      <c r="AN19" s="31"/>
      <c r="AO19" s="6">
        <f>[17]MP!K43</f>
        <v>658</v>
      </c>
      <c r="AP19" s="22">
        <f>[18]MP!K44</f>
        <v>750</v>
      </c>
      <c r="AQ19" s="22">
        <f>[19]MP!K44</f>
        <v>561</v>
      </c>
      <c r="AR19" s="22">
        <f>[20]MP!K69</f>
        <v>516</v>
      </c>
      <c r="AS19" s="22">
        <f>[21]MP!K69</f>
        <v>670</v>
      </c>
      <c r="AT19" s="22">
        <f>[22]MP!K69</f>
        <v>579</v>
      </c>
      <c r="BA19" s="22">
        <f t="shared" si="17"/>
        <v>561</v>
      </c>
      <c r="BB19" s="22">
        <f t="shared" si="18"/>
        <v>579</v>
      </c>
      <c r="BE19" s="22">
        <f t="shared" si="19"/>
        <v>579</v>
      </c>
      <c r="BF19" s="122" t="e">
        <f t="shared" si="20"/>
        <v>#DIV/0!</v>
      </c>
      <c r="BG19" s="111" t="e">
        <f t="shared" si="20"/>
        <v>#DIV/0!</v>
      </c>
      <c r="BH19" s="111" t="e">
        <f t="shared" si="15"/>
        <v>#DIV/0!</v>
      </c>
      <c r="BI19" s="111" t="e">
        <f t="shared" si="15"/>
        <v>#DIV/0!</v>
      </c>
      <c r="BJ19" s="111" t="e">
        <f t="shared" si="15"/>
        <v>#DIV/0!</v>
      </c>
      <c r="BK19" s="111" t="e">
        <f t="shared" si="15"/>
        <v>#DIV/0!</v>
      </c>
      <c r="BR19" s="111" t="e">
        <f t="shared" si="21"/>
        <v>#DIV/0!</v>
      </c>
      <c r="BS19" s="111" t="e">
        <f t="shared" si="22"/>
        <v>#DIV/0!</v>
      </c>
      <c r="BV19" s="111" t="e">
        <f t="shared" si="16"/>
        <v>#DIV/0!</v>
      </c>
    </row>
    <row r="20" spans="1:74" x14ac:dyDescent="0.25">
      <c r="A20" t="s">
        <v>8</v>
      </c>
      <c r="B20" s="6"/>
      <c r="Z20"/>
      <c r="AA20"/>
      <c r="AB20"/>
      <c r="AC20"/>
      <c r="AD20" s="22"/>
      <c r="AE20" s="22"/>
      <c r="AF20" s="22"/>
      <c r="AG20" s="22"/>
      <c r="AH20" s="22"/>
      <c r="AI20" s="22"/>
      <c r="AJ20" s="31"/>
      <c r="AK20" s="31"/>
      <c r="AL20" s="31"/>
      <c r="AM20" s="31"/>
      <c r="AN20" s="31"/>
      <c r="AO20" s="6">
        <f>[17]MP!K44</f>
        <v>563</v>
      </c>
      <c r="AP20" s="22">
        <f>[18]MP!K45</f>
        <v>444</v>
      </c>
      <c r="AQ20" s="22">
        <f>[19]MP!K45</f>
        <v>481</v>
      </c>
      <c r="AR20" s="22">
        <f>[20]MP!K70</f>
        <v>387</v>
      </c>
      <c r="AS20" s="22">
        <f>[21]MP!K70</f>
        <v>293</v>
      </c>
      <c r="AT20" s="22">
        <f>[22]MP!K70</f>
        <v>291</v>
      </c>
      <c r="BA20" s="22">
        <f t="shared" si="17"/>
        <v>481</v>
      </c>
      <c r="BB20" s="22">
        <f t="shared" si="18"/>
        <v>291</v>
      </c>
      <c r="BE20" s="22">
        <f t="shared" si="19"/>
        <v>291</v>
      </c>
      <c r="BF20" s="122" t="e">
        <f t="shared" si="20"/>
        <v>#DIV/0!</v>
      </c>
      <c r="BG20" s="111" t="e">
        <f t="shared" si="20"/>
        <v>#DIV/0!</v>
      </c>
      <c r="BH20" s="111" t="e">
        <f t="shared" si="15"/>
        <v>#DIV/0!</v>
      </c>
      <c r="BI20" s="111" t="e">
        <f t="shared" si="15"/>
        <v>#DIV/0!</v>
      </c>
      <c r="BJ20" s="111" t="e">
        <f t="shared" si="15"/>
        <v>#DIV/0!</v>
      </c>
      <c r="BK20" s="111" t="e">
        <f t="shared" si="15"/>
        <v>#DIV/0!</v>
      </c>
      <c r="BR20" s="111" t="e">
        <f t="shared" si="21"/>
        <v>#DIV/0!</v>
      </c>
      <c r="BS20" s="111" t="e">
        <f t="shared" si="22"/>
        <v>#DIV/0!</v>
      </c>
      <c r="BV20" s="111" t="e">
        <f t="shared" si="16"/>
        <v>#DIV/0!</v>
      </c>
    </row>
    <row r="21" spans="1:74" x14ac:dyDescent="0.25">
      <c r="A21" t="s">
        <v>1</v>
      </c>
      <c r="B21" s="6"/>
      <c r="Z21"/>
      <c r="AA21"/>
      <c r="AB21"/>
      <c r="AC21"/>
      <c r="AD21" s="22"/>
      <c r="AE21" s="22"/>
      <c r="AF21" s="22"/>
      <c r="AG21" s="22"/>
      <c r="AH21" s="22"/>
      <c r="AI21" s="22"/>
      <c r="AJ21" s="31"/>
      <c r="AK21" s="31"/>
      <c r="AL21" s="31"/>
      <c r="AM21" s="31"/>
      <c r="AN21" s="31"/>
      <c r="AO21" s="6">
        <f>[17]MP!K45</f>
        <v>609</v>
      </c>
      <c r="AP21" s="22">
        <f>[18]MP!K46</f>
        <v>327</v>
      </c>
      <c r="AQ21" s="22">
        <f>[19]MP!K46</f>
        <v>310</v>
      </c>
      <c r="AR21" s="22">
        <f>[20]MP!K71</f>
        <v>243</v>
      </c>
      <c r="AS21" s="22">
        <f>[21]MP!K71</f>
        <v>281</v>
      </c>
      <c r="AT21" s="22">
        <f>[22]MP!K71</f>
        <v>339</v>
      </c>
      <c r="BA21" s="22">
        <f t="shared" si="17"/>
        <v>310</v>
      </c>
      <c r="BB21" s="22">
        <f t="shared" si="18"/>
        <v>339</v>
      </c>
      <c r="BE21" s="22">
        <f t="shared" si="19"/>
        <v>339</v>
      </c>
      <c r="BF21" s="122" t="e">
        <f t="shared" si="20"/>
        <v>#DIV/0!</v>
      </c>
      <c r="BG21" s="111" t="e">
        <f t="shared" si="20"/>
        <v>#DIV/0!</v>
      </c>
      <c r="BH21" s="111" t="e">
        <f t="shared" si="15"/>
        <v>#DIV/0!</v>
      </c>
      <c r="BI21" s="111" t="e">
        <f t="shared" si="15"/>
        <v>#DIV/0!</v>
      </c>
      <c r="BJ21" s="111" t="e">
        <f t="shared" si="15"/>
        <v>#DIV/0!</v>
      </c>
      <c r="BK21" s="111" t="e">
        <f t="shared" si="15"/>
        <v>#DIV/0!</v>
      </c>
      <c r="BR21" s="111" t="e">
        <f t="shared" si="21"/>
        <v>#DIV/0!</v>
      </c>
      <c r="BS21" s="111" t="e">
        <f t="shared" si="22"/>
        <v>#DIV/0!</v>
      </c>
      <c r="BV21" s="111" t="e">
        <f t="shared" si="16"/>
        <v>#DIV/0!</v>
      </c>
    </row>
    <row r="22" spans="1:74" x14ac:dyDescent="0.25">
      <c r="A22" t="s">
        <v>2</v>
      </c>
      <c r="B22" s="6"/>
      <c r="Z22"/>
      <c r="AA22"/>
      <c r="AB22"/>
      <c r="AC22"/>
      <c r="AD22" s="22"/>
      <c r="AE22" s="22"/>
      <c r="AF22" s="22"/>
      <c r="AG22" s="22"/>
      <c r="AH22" s="22"/>
      <c r="AI22" s="22"/>
      <c r="AJ22" s="31"/>
      <c r="AK22" s="31"/>
      <c r="AL22" s="31"/>
      <c r="AM22" s="31"/>
      <c r="AN22" s="31"/>
      <c r="AO22" s="6">
        <f>[17]MP!K46</f>
        <v>725</v>
      </c>
      <c r="AP22" s="22">
        <f>[18]MP!K47</f>
        <v>380</v>
      </c>
      <c r="AQ22" s="22">
        <f>[19]MP!K47</f>
        <v>362</v>
      </c>
      <c r="AR22" s="22">
        <f>[20]MP!K72</f>
        <v>322</v>
      </c>
      <c r="AS22" s="22">
        <f>[21]MP!K72</f>
        <v>318</v>
      </c>
      <c r="AT22" s="22">
        <f>[22]MP!K72</f>
        <v>319</v>
      </c>
      <c r="BA22" s="22">
        <f t="shared" si="17"/>
        <v>362</v>
      </c>
      <c r="BB22" s="22">
        <f t="shared" si="18"/>
        <v>319</v>
      </c>
      <c r="BE22" s="22">
        <f t="shared" si="19"/>
        <v>319</v>
      </c>
      <c r="BF22" s="122" t="e">
        <f t="shared" si="20"/>
        <v>#DIV/0!</v>
      </c>
      <c r="BG22" s="111" t="e">
        <f t="shared" si="20"/>
        <v>#DIV/0!</v>
      </c>
      <c r="BH22" s="111" t="e">
        <f t="shared" si="15"/>
        <v>#DIV/0!</v>
      </c>
      <c r="BI22" s="111" t="e">
        <f t="shared" si="15"/>
        <v>#DIV/0!</v>
      </c>
      <c r="BJ22" s="111" t="e">
        <f t="shared" si="15"/>
        <v>#DIV/0!</v>
      </c>
      <c r="BK22" s="111" t="e">
        <f t="shared" si="15"/>
        <v>#DIV/0!</v>
      </c>
      <c r="BR22" s="111" t="e">
        <f t="shared" si="21"/>
        <v>#DIV/0!</v>
      </c>
      <c r="BS22" s="111" t="e">
        <f t="shared" si="22"/>
        <v>#DIV/0!</v>
      </c>
      <c r="BV22" s="111" t="e">
        <f t="shared" si="16"/>
        <v>#DIV/0!</v>
      </c>
    </row>
    <row r="23" spans="1:74" x14ac:dyDescent="0.25">
      <c r="A23" s="135" t="s">
        <v>136</v>
      </c>
      <c r="B23" s="6"/>
      <c r="Z23"/>
      <c r="AA23"/>
      <c r="AB23"/>
      <c r="AC23"/>
      <c r="AD23" s="22"/>
      <c r="AE23" s="22"/>
      <c r="AF23" s="22"/>
      <c r="AG23" s="22"/>
      <c r="AH23" s="22"/>
      <c r="AI23" s="22"/>
      <c r="AJ23" s="31"/>
      <c r="AK23" s="31"/>
      <c r="AL23" s="31"/>
      <c r="AM23" s="31"/>
      <c r="AN23" s="31"/>
      <c r="AO23" s="6"/>
      <c r="AP23" s="22">
        <f>[18]MP!K48</f>
        <v>799</v>
      </c>
      <c r="AQ23" s="22">
        <f>[19]MP!K48</f>
        <v>902</v>
      </c>
      <c r="AR23" s="22">
        <f>[20]MP!K73</f>
        <v>1130</v>
      </c>
      <c r="AS23" s="22">
        <f>[21]MP!K73</f>
        <v>1301</v>
      </c>
      <c r="AT23" s="22">
        <f>[22]MP!K73</f>
        <v>1550</v>
      </c>
      <c r="BA23" s="22"/>
      <c r="BB23" s="22">
        <f t="shared" si="18"/>
        <v>1550</v>
      </c>
      <c r="BE23" s="22"/>
      <c r="BF23" s="122"/>
      <c r="BG23" s="111"/>
      <c r="BH23" s="111"/>
      <c r="BI23" s="111"/>
      <c r="BJ23" s="111"/>
      <c r="BK23" s="111"/>
      <c r="BR23" s="111"/>
      <c r="BS23" s="111"/>
      <c r="BV23" s="111"/>
    </row>
    <row r="24" spans="1:74" s="17" customFormat="1" x14ac:dyDescent="0.25">
      <c r="A24" s="1" t="s">
        <v>137</v>
      </c>
      <c r="B24" s="7">
        <f>SUM(B16:B22)</f>
        <v>0</v>
      </c>
      <c r="C24" s="7">
        <f t="shared" ref="C24:Y24" si="23">SUM(C16:C22)</f>
        <v>0</v>
      </c>
      <c r="D24" s="7">
        <f t="shared" si="23"/>
        <v>0</v>
      </c>
      <c r="E24" s="7">
        <f t="shared" si="23"/>
        <v>0</v>
      </c>
      <c r="F24" s="7">
        <f t="shared" si="23"/>
        <v>0</v>
      </c>
      <c r="G24" s="7">
        <f t="shared" si="23"/>
        <v>0</v>
      </c>
      <c r="H24" s="7">
        <f t="shared" si="23"/>
        <v>0</v>
      </c>
      <c r="I24" s="7">
        <f t="shared" si="23"/>
        <v>0</v>
      </c>
      <c r="J24" s="7">
        <f t="shared" si="23"/>
        <v>0</v>
      </c>
      <c r="K24" s="7">
        <f t="shared" si="23"/>
        <v>0</v>
      </c>
      <c r="L24" s="7">
        <f t="shared" si="23"/>
        <v>0</v>
      </c>
      <c r="M24" s="7">
        <f t="shared" si="23"/>
        <v>0</v>
      </c>
      <c r="N24" s="7">
        <f t="shared" si="23"/>
        <v>0</v>
      </c>
      <c r="O24" s="7">
        <f t="shared" si="23"/>
        <v>0</v>
      </c>
      <c r="P24" s="7">
        <f t="shared" si="23"/>
        <v>0</v>
      </c>
      <c r="Q24" s="7">
        <f t="shared" si="23"/>
        <v>0</v>
      </c>
      <c r="R24" s="7">
        <f t="shared" si="23"/>
        <v>0</v>
      </c>
      <c r="S24" s="7">
        <f t="shared" si="23"/>
        <v>0</v>
      </c>
      <c r="T24" s="7">
        <f t="shared" si="23"/>
        <v>0</v>
      </c>
      <c r="U24" s="7">
        <f t="shared" si="23"/>
        <v>0</v>
      </c>
      <c r="V24" s="7">
        <f t="shared" si="23"/>
        <v>0</v>
      </c>
      <c r="W24" s="7">
        <f t="shared" si="23"/>
        <v>0</v>
      </c>
      <c r="X24" s="7">
        <f t="shared" si="23"/>
        <v>0</v>
      </c>
      <c r="Y24" s="7">
        <f t="shared" si="23"/>
        <v>0</v>
      </c>
      <c r="Z24" s="7">
        <f>INDEX($N24:$Y24,'Full Agency'!$A$2)</f>
        <v>0</v>
      </c>
      <c r="AA24" s="7">
        <f t="shared" ref="AA24" si="24">P24</f>
        <v>0</v>
      </c>
      <c r="AB24" s="7">
        <f t="shared" ref="AB24" si="25">S24</f>
        <v>0</v>
      </c>
      <c r="AC24" s="7">
        <f t="shared" ref="AC24" si="26">V24</f>
        <v>0</v>
      </c>
      <c r="AD24" s="22">
        <f t="shared" ref="AD24" si="27">X24</f>
        <v>0</v>
      </c>
      <c r="AE24" s="27">
        <f t="shared" ref="AE24" si="28">INDEX($B24:$M24,$A$2)</f>
        <v>0</v>
      </c>
      <c r="AF24" s="27">
        <f t="shared" ref="AF24" si="29">D24</f>
        <v>0</v>
      </c>
      <c r="AG24" s="27">
        <f t="shared" ref="AG24" si="30">G24</f>
        <v>0</v>
      </c>
      <c r="AH24" s="27">
        <f t="shared" ref="AH24" si="31">J24</f>
        <v>0</v>
      </c>
      <c r="AI24" s="27">
        <f t="shared" ref="AI24" si="32">M24</f>
        <v>0</v>
      </c>
      <c r="AJ24" s="32" t="e">
        <f t="shared" ref="AJ24" si="33">Z24/AE24-1</f>
        <v>#DIV/0!</v>
      </c>
      <c r="AK24" s="32" t="e">
        <f t="shared" ref="AK24:AN24" si="34">AA24/AF24-1</f>
        <v>#DIV/0!</v>
      </c>
      <c r="AL24" s="32" t="e">
        <f t="shared" si="34"/>
        <v>#DIV/0!</v>
      </c>
      <c r="AM24" s="31" t="e">
        <f t="shared" si="34"/>
        <v>#DIV/0!</v>
      </c>
      <c r="AN24" s="31" t="e">
        <f t="shared" si="34"/>
        <v>#DIV/0!</v>
      </c>
      <c r="AO24" s="7">
        <f t="shared" ref="AO24:AT24" si="35">SUM(AO16:AO22)</f>
        <v>3220</v>
      </c>
      <c r="AP24" s="7">
        <f t="shared" si="35"/>
        <v>2564</v>
      </c>
      <c r="AQ24" s="7">
        <f t="shared" si="35"/>
        <v>2534</v>
      </c>
      <c r="AR24" s="7">
        <f t="shared" si="35"/>
        <v>2327</v>
      </c>
      <c r="AS24" s="7">
        <f t="shared" si="35"/>
        <v>2436</v>
      </c>
      <c r="AT24" s="7">
        <f t="shared" si="35"/>
        <v>2491</v>
      </c>
      <c r="BA24" s="115">
        <f t="shared" si="17"/>
        <v>2534</v>
      </c>
      <c r="BB24" s="115">
        <f>INDEX(AR24:AT24,IF($A$2&lt;7,$A$2-3,3))</f>
        <v>2491</v>
      </c>
      <c r="BC24" s="37"/>
      <c r="BD24" s="37"/>
      <c r="BE24" s="115">
        <f t="shared" si="19"/>
        <v>2491</v>
      </c>
      <c r="BF24" s="123" t="e">
        <f t="shared" si="20"/>
        <v>#DIV/0!</v>
      </c>
      <c r="BG24" s="118" t="e">
        <f t="shared" si="20"/>
        <v>#DIV/0!</v>
      </c>
      <c r="BH24" s="118" t="e">
        <f t="shared" si="20"/>
        <v>#DIV/0!</v>
      </c>
      <c r="BI24" s="118" t="e">
        <f t="shared" si="20"/>
        <v>#DIV/0!</v>
      </c>
      <c r="BJ24" s="118" t="e">
        <f t="shared" si="20"/>
        <v>#DIV/0!</v>
      </c>
      <c r="BK24" s="118" t="e">
        <f t="shared" si="20"/>
        <v>#DIV/0!</v>
      </c>
      <c r="BL24" s="37"/>
      <c r="BM24" s="37"/>
      <c r="BN24" s="37"/>
      <c r="BO24" s="37"/>
      <c r="BP24" s="37"/>
      <c r="BQ24" s="37"/>
      <c r="BR24" s="118" t="e">
        <f t="shared" si="21"/>
        <v>#DIV/0!</v>
      </c>
      <c r="BS24" s="111" t="e">
        <f t="shared" si="22"/>
        <v>#DIV/0!</v>
      </c>
      <c r="BT24" s="37"/>
      <c r="BU24" s="37"/>
      <c r="BV24" s="118" t="e">
        <f t="shared" si="16"/>
        <v>#DIV/0!</v>
      </c>
    </row>
    <row r="25" spans="1:74" x14ac:dyDescent="0.25">
      <c r="B25" s="1"/>
      <c r="BF25" s="124"/>
    </row>
    <row r="26" spans="1:74" x14ac:dyDescent="0.25">
      <c r="BF26" s="124"/>
    </row>
    <row r="27" spans="1:74" s="17" customFormat="1" x14ac:dyDescent="0.25">
      <c r="A27" s="2" t="s">
        <v>10</v>
      </c>
      <c r="B27" s="3">
        <f t="shared" ref="B27:Y27" si="36">B3</f>
        <v>42005</v>
      </c>
      <c r="C27" s="3">
        <f t="shared" si="36"/>
        <v>42036</v>
      </c>
      <c r="D27" s="3">
        <f t="shared" si="36"/>
        <v>42064</v>
      </c>
      <c r="E27" s="3">
        <f t="shared" si="36"/>
        <v>42095</v>
      </c>
      <c r="F27" s="3">
        <f t="shared" si="36"/>
        <v>42125</v>
      </c>
      <c r="G27" s="3">
        <f t="shared" si="36"/>
        <v>42156</v>
      </c>
      <c r="H27" s="3">
        <f t="shared" si="36"/>
        <v>42186</v>
      </c>
      <c r="I27" s="3">
        <f t="shared" si="36"/>
        <v>42217</v>
      </c>
      <c r="J27" s="3">
        <f t="shared" si="36"/>
        <v>42248</v>
      </c>
      <c r="K27" s="3">
        <f t="shared" si="36"/>
        <v>42278</v>
      </c>
      <c r="L27" s="3">
        <f t="shared" si="36"/>
        <v>42309</v>
      </c>
      <c r="M27" s="3">
        <f t="shared" si="36"/>
        <v>42339</v>
      </c>
      <c r="N27" s="3">
        <f t="shared" si="36"/>
        <v>42370</v>
      </c>
      <c r="O27" s="3">
        <f t="shared" si="36"/>
        <v>42401</v>
      </c>
      <c r="P27" s="3">
        <f t="shared" si="36"/>
        <v>42430</v>
      </c>
      <c r="Q27" s="3">
        <f t="shared" si="36"/>
        <v>42461</v>
      </c>
      <c r="R27" s="3">
        <f t="shared" si="36"/>
        <v>42491</v>
      </c>
      <c r="S27" s="3">
        <f t="shared" si="36"/>
        <v>42522</v>
      </c>
      <c r="T27" s="3">
        <f t="shared" si="36"/>
        <v>42552</v>
      </c>
      <c r="U27" s="3">
        <f t="shared" si="36"/>
        <v>42583</v>
      </c>
      <c r="V27" s="3">
        <f t="shared" si="36"/>
        <v>42614</v>
      </c>
      <c r="W27" s="3">
        <f t="shared" si="36"/>
        <v>42644</v>
      </c>
      <c r="X27" s="3">
        <f t="shared" si="36"/>
        <v>42675</v>
      </c>
      <c r="Y27" s="3">
        <f t="shared" si="36"/>
        <v>42705</v>
      </c>
      <c r="Z27" s="29" t="str">
        <f>$Z$3</f>
        <v>YTD 6/16</v>
      </c>
      <c r="AA27" s="29" t="s">
        <v>19</v>
      </c>
      <c r="AB27" s="29" t="s">
        <v>20</v>
      </c>
      <c r="AC27" s="29" t="s">
        <v>21</v>
      </c>
      <c r="AD27" s="29" t="s">
        <v>22</v>
      </c>
      <c r="AE27" s="26" t="str">
        <f t="shared" ref="AE27:AI27" si="37">AE15</f>
        <v>YTD 6/15</v>
      </c>
      <c r="AF27" s="26" t="str">
        <f t="shared" si="37"/>
        <v>Q1 '15</v>
      </c>
      <c r="AG27" s="26" t="str">
        <f t="shared" si="37"/>
        <v>Q2 '15</v>
      </c>
      <c r="AH27" s="26" t="str">
        <f t="shared" si="37"/>
        <v>Q3 '15</v>
      </c>
      <c r="AI27" s="26" t="str">
        <f t="shared" si="37"/>
        <v>Q4 '15</v>
      </c>
      <c r="AJ27" s="30" t="s">
        <v>27</v>
      </c>
      <c r="AK27" s="30" t="s">
        <v>29</v>
      </c>
      <c r="AL27" s="30" t="s">
        <v>30</v>
      </c>
      <c r="AM27" s="30" t="s">
        <v>31</v>
      </c>
      <c r="AN27" s="30" t="s">
        <v>32</v>
      </c>
      <c r="AO27" s="108">
        <v>42736</v>
      </c>
      <c r="AP27" s="108">
        <v>42767</v>
      </c>
      <c r="AQ27" s="108">
        <v>42795</v>
      </c>
      <c r="AR27" s="108">
        <v>42826</v>
      </c>
      <c r="AS27" s="108">
        <v>42856</v>
      </c>
      <c r="AT27" s="108">
        <v>42887</v>
      </c>
      <c r="AU27" s="108">
        <v>42917</v>
      </c>
      <c r="AV27" s="108">
        <v>42948</v>
      </c>
      <c r="AW27" s="108">
        <v>42979</v>
      </c>
      <c r="AX27" s="108">
        <v>43009</v>
      </c>
      <c r="AY27" s="108">
        <v>43040</v>
      </c>
      <c r="AZ27" s="108">
        <v>43070</v>
      </c>
      <c r="BA27" s="29" t="s">
        <v>123</v>
      </c>
      <c r="BB27" s="29" t="s">
        <v>124</v>
      </c>
      <c r="BC27" s="29" t="s">
        <v>125</v>
      </c>
      <c r="BD27" s="29" t="s">
        <v>126</v>
      </c>
      <c r="BE27" s="29" t="str">
        <f>$BE$3</f>
        <v>YTD 6/17</v>
      </c>
      <c r="BF27" s="121">
        <v>42736</v>
      </c>
      <c r="BG27" s="108">
        <v>42767</v>
      </c>
      <c r="BH27" s="108">
        <v>42795</v>
      </c>
      <c r="BI27" s="108">
        <v>42826</v>
      </c>
      <c r="BJ27" s="108">
        <v>42856</v>
      </c>
      <c r="BK27" s="108">
        <v>42887</v>
      </c>
      <c r="BL27" s="108">
        <v>42917</v>
      </c>
      <c r="BM27" s="108">
        <v>42948</v>
      </c>
      <c r="BN27" s="108">
        <v>42979</v>
      </c>
      <c r="BO27" s="108">
        <v>43009</v>
      </c>
      <c r="BP27" s="108">
        <v>43040</v>
      </c>
      <c r="BQ27" s="108">
        <v>43070</v>
      </c>
      <c r="BR27" s="29" t="s">
        <v>127</v>
      </c>
      <c r="BS27" s="29" t="s">
        <v>128</v>
      </c>
      <c r="BT27" s="29" t="s">
        <v>96</v>
      </c>
      <c r="BU27" s="29" t="s">
        <v>129</v>
      </c>
      <c r="BV27" s="112" t="s">
        <v>130</v>
      </c>
    </row>
    <row r="28" spans="1:74" x14ac:dyDescent="0.25">
      <c r="A28" t="s">
        <v>159</v>
      </c>
      <c r="Y28" s="6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31"/>
      <c r="AK28" s="31"/>
      <c r="AL28" s="31"/>
      <c r="AM28" s="31"/>
      <c r="AN28" s="31"/>
      <c r="AO28" s="22">
        <f>[17]Actv!M37</f>
        <v>55</v>
      </c>
      <c r="AP28" s="22">
        <f>[18]Actv!M38</f>
        <v>65</v>
      </c>
      <c r="AQ28" s="22">
        <f>[19]Actv!M38</f>
        <v>73</v>
      </c>
      <c r="AR28" s="22">
        <f>[20]Actv!M59</f>
        <v>148</v>
      </c>
      <c r="AS28" s="22">
        <f>[21]Actv!M59</f>
        <v>149</v>
      </c>
      <c r="AT28" s="22">
        <f>[22]Actv!M59</f>
        <v>141</v>
      </c>
      <c r="BA28" s="110">
        <f>SUM(AO28:INDEX(AO28:AQ28,IF($A$2&lt;3,$A$2,3)))</f>
        <v>193</v>
      </c>
      <c r="BB28" s="110">
        <f>SUM(AR28:INDEX(AR28:AT28,IF($A$2&lt;7,$A$2-3,3)))</f>
        <v>438</v>
      </c>
      <c r="BC28" s="110">
        <f>SUM(AU28:INDEX(AU28:AW28,IF(AND($A$2&gt;6,$A$2&lt;10),$A$2-6,0)))</f>
        <v>0</v>
      </c>
      <c r="BD28" s="110">
        <f>SUM(AX28:INDEX(AX28:AZ28,IF($A$2&gt;9,$A$2-9,0)))</f>
        <v>0</v>
      </c>
      <c r="BE28" s="110">
        <f>SUM($AO28:INDEX(AO28:AZ28,$A$2))</f>
        <v>631</v>
      </c>
      <c r="BF28" s="122" t="e">
        <f t="shared" ref="BF28:BQ36" si="38">AO28/N28</f>
        <v>#DIV/0!</v>
      </c>
      <c r="BG28" s="111" t="e">
        <f t="shared" si="38"/>
        <v>#DIV/0!</v>
      </c>
      <c r="BH28" s="111" t="e">
        <f t="shared" si="38"/>
        <v>#DIV/0!</v>
      </c>
      <c r="BI28" s="111" t="e">
        <f t="shared" si="38"/>
        <v>#DIV/0!</v>
      </c>
      <c r="BJ28" s="111" t="e">
        <f t="shared" si="38"/>
        <v>#DIV/0!</v>
      </c>
      <c r="BK28" s="111" t="e">
        <f t="shared" si="38"/>
        <v>#DIV/0!</v>
      </c>
      <c r="BL28" s="111" t="e">
        <f t="shared" si="38"/>
        <v>#DIV/0!</v>
      </c>
      <c r="BM28" s="111" t="e">
        <f t="shared" si="38"/>
        <v>#DIV/0!</v>
      </c>
      <c r="BN28" s="111" t="e">
        <f t="shared" si="38"/>
        <v>#DIV/0!</v>
      </c>
      <c r="BO28" s="111" t="e">
        <f t="shared" si="38"/>
        <v>#DIV/0!</v>
      </c>
      <c r="BP28" s="111" t="e">
        <f t="shared" si="38"/>
        <v>#DIV/0!</v>
      </c>
      <c r="BQ28" s="111" t="e">
        <f t="shared" si="38"/>
        <v>#DIV/0!</v>
      </c>
      <c r="BR28" s="111" t="e">
        <f>BA28/SUM(N28:INDEX(N28:P28,IF($A$2&lt;3,$A$2,3)))</f>
        <v>#DIV/0!</v>
      </c>
      <c r="BS28" s="111" t="e">
        <f>BB28/SUM(Q28:INDEX(Q28:S28,IF($A$2&lt;7,$A$2-3,3)))</f>
        <v>#DIV/0!</v>
      </c>
      <c r="BT28" s="111" t="e">
        <f t="shared" ref="BT28:BU36" si="39">BC28/AC28</f>
        <v>#DIV/0!</v>
      </c>
      <c r="BU28" s="111" t="e">
        <f t="shared" si="39"/>
        <v>#DIV/0!</v>
      </c>
      <c r="BV28" s="111" t="e">
        <f t="shared" ref="BV28:BV36" si="40">BE28/Z28</f>
        <v>#DIV/0!</v>
      </c>
    </row>
    <row r="29" spans="1:74" x14ac:dyDescent="0.25">
      <c r="A29" t="s">
        <v>5</v>
      </c>
      <c r="Y29" s="6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31"/>
      <c r="AK29" s="31"/>
      <c r="AL29" s="31"/>
      <c r="AM29" s="31"/>
      <c r="AN29" s="31"/>
      <c r="AO29" s="22">
        <f>[17]Actv!M38</f>
        <v>47</v>
      </c>
      <c r="AP29" s="22">
        <f>[18]Actv!M39</f>
        <v>122</v>
      </c>
      <c r="AQ29" s="22">
        <f>[19]Actv!M39</f>
        <v>143</v>
      </c>
      <c r="AR29" s="22">
        <f>[20]Actv!M60</f>
        <v>143</v>
      </c>
      <c r="AS29" s="22">
        <f>[21]Actv!M60</f>
        <v>154</v>
      </c>
      <c r="AT29" s="22">
        <f>[22]Actv!M60</f>
        <v>208</v>
      </c>
      <c r="BA29" s="110">
        <f>SUM(AO29:INDEX(AO29:AQ29,IF($A$2&lt;3,$A$2,3)))</f>
        <v>312</v>
      </c>
      <c r="BB29" s="110">
        <f>SUM(AR29:INDEX(AR29:AT29,IF($A$2&lt;7,$A$2-3,3)))</f>
        <v>505</v>
      </c>
      <c r="BC29" s="110">
        <f>SUM(AU29:INDEX(AU29:AW29,IF(AND($A$2&gt;6,$A$2&lt;10),$A$2-6,0)))</f>
        <v>0</v>
      </c>
      <c r="BD29" s="110">
        <f>SUM(AX29:INDEX(AX29:AZ29,IF($A$2&gt;9,$A$2-9,0)))</f>
        <v>0</v>
      </c>
      <c r="BE29" s="110">
        <f>SUM($AO29:INDEX(AO29:AZ29,$A$2))</f>
        <v>817</v>
      </c>
      <c r="BF29" s="122" t="e">
        <f t="shared" si="38"/>
        <v>#DIV/0!</v>
      </c>
      <c r="BG29" s="111" t="e">
        <f t="shared" si="38"/>
        <v>#DIV/0!</v>
      </c>
      <c r="BH29" s="111" t="e">
        <f t="shared" si="38"/>
        <v>#DIV/0!</v>
      </c>
      <c r="BI29" s="111" t="e">
        <f t="shared" si="38"/>
        <v>#DIV/0!</v>
      </c>
      <c r="BJ29" s="111" t="e">
        <f t="shared" si="38"/>
        <v>#DIV/0!</v>
      </c>
      <c r="BK29" s="111" t="e">
        <f t="shared" si="38"/>
        <v>#DIV/0!</v>
      </c>
      <c r="BL29" s="111" t="e">
        <f t="shared" si="38"/>
        <v>#DIV/0!</v>
      </c>
      <c r="BM29" s="111" t="e">
        <f t="shared" si="38"/>
        <v>#DIV/0!</v>
      </c>
      <c r="BN29" s="111" t="e">
        <f t="shared" si="38"/>
        <v>#DIV/0!</v>
      </c>
      <c r="BO29" s="111" t="e">
        <f t="shared" si="38"/>
        <v>#DIV/0!</v>
      </c>
      <c r="BP29" s="111" t="e">
        <f t="shared" si="38"/>
        <v>#DIV/0!</v>
      </c>
      <c r="BQ29" s="111" t="e">
        <f t="shared" si="38"/>
        <v>#DIV/0!</v>
      </c>
      <c r="BR29" s="111" t="e">
        <f>BA29/SUM(N29:INDEX(N29:P29,IF($A$2&lt;3,$A$2,3)))</f>
        <v>#DIV/0!</v>
      </c>
      <c r="BS29" s="111" t="e">
        <f>BB29/SUM(Q29:INDEX(Q29:S29,IF($A$2&lt;7,$A$2-3,3)))</f>
        <v>#DIV/0!</v>
      </c>
      <c r="BT29" s="111" t="e">
        <f t="shared" si="39"/>
        <v>#DIV/0!</v>
      </c>
      <c r="BU29" s="111" t="e">
        <f t="shared" si="39"/>
        <v>#DIV/0!</v>
      </c>
      <c r="BV29" s="111" t="e">
        <f t="shared" si="40"/>
        <v>#DIV/0!</v>
      </c>
    </row>
    <row r="30" spans="1:74" x14ac:dyDescent="0.25">
      <c r="A30" t="s">
        <v>6</v>
      </c>
      <c r="Y30" s="6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31"/>
      <c r="AK30" s="31"/>
      <c r="AL30" s="31"/>
      <c r="AM30" s="31"/>
      <c r="AN30" s="31"/>
      <c r="AO30" s="22">
        <f>[17]Actv!M39</f>
        <v>55</v>
      </c>
      <c r="AP30" s="22">
        <f>[18]Actv!M40</f>
        <v>46</v>
      </c>
      <c r="AQ30" s="22">
        <f>[19]Actv!M40</f>
        <v>95</v>
      </c>
      <c r="AR30" s="22">
        <f>[20]Actv!M61</f>
        <v>74</v>
      </c>
      <c r="AS30" s="22">
        <f>[21]Actv!M61</f>
        <v>76</v>
      </c>
      <c r="AT30" s="22">
        <f>[22]Actv!M61</f>
        <v>88</v>
      </c>
      <c r="BA30" s="110">
        <f>SUM(AO30:INDEX(AO30:AQ30,IF($A$2&lt;3,$A$2,3)))</f>
        <v>196</v>
      </c>
      <c r="BB30" s="110">
        <f>SUM(AR30:INDEX(AR30:AT30,IF($A$2&lt;7,$A$2-3,3)))</f>
        <v>238</v>
      </c>
      <c r="BC30" s="110">
        <f>SUM(AU30:INDEX(AU30:AW30,IF(AND($A$2&gt;6,$A$2&lt;10),$A$2-6,0)))</f>
        <v>0</v>
      </c>
      <c r="BD30" s="110">
        <f>SUM(AX30:INDEX(AX30:AZ30,IF($A$2&gt;9,$A$2-9,0)))</f>
        <v>0</v>
      </c>
      <c r="BE30" s="110">
        <f>SUM($AO30:INDEX(AO30:AZ30,$A$2))</f>
        <v>434</v>
      </c>
      <c r="BF30" s="122" t="e">
        <f t="shared" si="38"/>
        <v>#DIV/0!</v>
      </c>
      <c r="BG30" s="111" t="e">
        <f t="shared" si="38"/>
        <v>#DIV/0!</v>
      </c>
      <c r="BH30" s="111" t="e">
        <f t="shared" si="38"/>
        <v>#DIV/0!</v>
      </c>
      <c r="BI30" s="111" t="e">
        <f t="shared" si="38"/>
        <v>#DIV/0!</v>
      </c>
      <c r="BJ30" s="111" t="e">
        <f t="shared" si="38"/>
        <v>#DIV/0!</v>
      </c>
      <c r="BK30" s="111" t="e">
        <f t="shared" si="38"/>
        <v>#DIV/0!</v>
      </c>
      <c r="BL30" s="111" t="e">
        <f t="shared" si="38"/>
        <v>#DIV/0!</v>
      </c>
      <c r="BM30" s="111" t="e">
        <f t="shared" si="38"/>
        <v>#DIV/0!</v>
      </c>
      <c r="BN30" s="111" t="e">
        <f t="shared" si="38"/>
        <v>#DIV/0!</v>
      </c>
      <c r="BO30" s="111" t="e">
        <f t="shared" si="38"/>
        <v>#DIV/0!</v>
      </c>
      <c r="BP30" s="111" t="e">
        <f t="shared" si="38"/>
        <v>#DIV/0!</v>
      </c>
      <c r="BQ30" s="111" t="e">
        <f t="shared" si="38"/>
        <v>#DIV/0!</v>
      </c>
      <c r="BR30" s="111" t="e">
        <f>BA30/SUM(N30:INDEX(N30:P30,IF($A$2&lt;3,$A$2,3)))</f>
        <v>#DIV/0!</v>
      </c>
      <c r="BS30" s="111" t="e">
        <f>BB30/SUM(Q30:INDEX(Q30:S30,IF($A$2&lt;7,$A$2-3,3)))</f>
        <v>#DIV/0!</v>
      </c>
      <c r="BT30" s="111" t="e">
        <f t="shared" si="39"/>
        <v>#DIV/0!</v>
      </c>
      <c r="BU30" s="111" t="e">
        <f t="shared" si="39"/>
        <v>#DIV/0!</v>
      </c>
      <c r="BV30" s="111" t="e">
        <f t="shared" si="40"/>
        <v>#DIV/0!</v>
      </c>
    </row>
    <row r="31" spans="1:74" x14ac:dyDescent="0.25">
      <c r="A31" t="s">
        <v>7</v>
      </c>
      <c r="Y31" s="6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31"/>
      <c r="AK31" s="31"/>
      <c r="AL31" s="31"/>
      <c r="AM31" s="31"/>
      <c r="AN31" s="31"/>
      <c r="AO31" s="22">
        <f>[17]Actv!M40</f>
        <v>84</v>
      </c>
      <c r="AP31" s="22">
        <f>[18]Actv!M41</f>
        <v>124</v>
      </c>
      <c r="AQ31" s="22">
        <f>[19]Actv!M41</f>
        <v>87</v>
      </c>
      <c r="AR31" s="22">
        <f>[20]Actv!M62</f>
        <v>67</v>
      </c>
      <c r="AS31" s="22">
        <f>[21]Actv!M62</f>
        <v>81</v>
      </c>
      <c r="AT31" s="22">
        <f>[22]Actv!M62</f>
        <v>86</v>
      </c>
      <c r="BA31" s="110">
        <f>SUM(AO31:INDEX(AO31:AQ31,IF($A$2&lt;3,$A$2,3)))</f>
        <v>295</v>
      </c>
      <c r="BB31" s="110">
        <f>SUM(AR31:INDEX(AR31:AT31,IF($A$2&lt;7,$A$2-3,3)))</f>
        <v>234</v>
      </c>
      <c r="BC31" s="110">
        <f>SUM(AU31:INDEX(AU31:AW31,IF(AND($A$2&gt;6,$A$2&lt;10),$A$2-6,0)))</f>
        <v>0</v>
      </c>
      <c r="BD31" s="110">
        <f>SUM(AX31:INDEX(AX31:AZ31,IF($A$2&gt;9,$A$2-9,0)))</f>
        <v>0</v>
      </c>
      <c r="BE31" s="110">
        <f>SUM($AO31:INDEX(AO31:AZ31,$A$2))</f>
        <v>529</v>
      </c>
      <c r="BF31" s="122" t="e">
        <f t="shared" si="38"/>
        <v>#DIV/0!</v>
      </c>
      <c r="BG31" s="111" t="e">
        <f t="shared" si="38"/>
        <v>#DIV/0!</v>
      </c>
      <c r="BH31" s="111" t="e">
        <f t="shared" si="38"/>
        <v>#DIV/0!</v>
      </c>
      <c r="BI31" s="111" t="e">
        <f t="shared" si="38"/>
        <v>#DIV/0!</v>
      </c>
      <c r="BJ31" s="111" t="e">
        <f t="shared" si="38"/>
        <v>#DIV/0!</v>
      </c>
      <c r="BK31" s="111" t="e">
        <f t="shared" si="38"/>
        <v>#DIV/0!</v>
      </c>
      <c r="BL31" s="111" t="e">
        <f t="shared" si="38"/>
        <v>#DIV/0!</v>
      </c>
      <c r="BM31" s="111" t="e">
        <f t="shared" si="38"/>
        <v>#DIV/0!</v>
      </c>
      <c r="BN31" s="111" t="e">
        <f t="shared" si="38"/>
        <v>#DIV/0!</v>
      </c>
      <c r="BO31" s="111" t="e">
        <f t="shared" si="38"/>
        <v>#DIV/0!</v>
      </c>
      <c r="BP31" s="111" t="e">
        <f t="shared" si="38"/>
        <v>#DIV/0!</v>
      </c>
      <c r="BQ31" s="111" t="e">
        <f t="shared" si="38"/>
        <v>#DIV/0!</v>
      </c>
      <c r="BR31" s="111" t="e">
        <f>BA31/SUM(N31:INDEX(N31:P31,IF($A$2&lt;3,$A$2,3)))</f>
        <v>#DIV/0!</v>
      </c>
      <c r="BS31" s="111" t="e">
        <f>BB31/SUM(Q31:INDEX(Q31:S31,IF($A$2&lt;7,$A$2-3,3)))</f>
        <v>#DIV/0!</v>
      </c>
      <c r="BT31" s="111" t="e">
        <f t="shared" si="39"/>
        <v>#DIV/0!</v>
      </c>
      <c r="BU31" s="111" t="e">
        <f t="shared" si="39"/>
        <v>#DIV/0!</v>
      </c>
      <c r="BV31" s="111" t="e">
        <f t="shared" si="40"/>
        <v>#DIV/0!</v>
      </c>
    </row>
    <row r="32" spans="1:74" x14ac:dyDescent="0.25">
      <c r="A32" t="s">
        <v>8</v>
      </c>
      <c r="Y32" s="6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31"/>
      <c r="AK32" s="31"/>
      <c r="AL32" s="31"/>
      <c r="AM32" s="31"/>
      <c r="AN32" s="31"/>
      <c r="AO32" s="22">
        <f>[17]Actv!M41</f>
        <v>41</v>
      </c>
      <c r="AP32" s="22">
        <f>[18]Actv!M42</f>
        <v>87</v>
      </c>
      <c r="AQ32" s="22">
        <f>[19]Actv!M42</f>
        <v>148</v>
      </c>
      <c r="AR32" s="22">
        <f>[20]Actv!M63</f>
        <v>50</v>
      </c>
      <c r="AS32" s="22">
        <f>[21]Actv!M63</f>
        <v>39</v>
      </c>
      <c r="AT32" s="22">
        <f>[22]Actv!M63</f>
        <v>37</v>
      </c>
      <c r="BA32" s="110">
        <f>SUM(AO32:INDEX(AO32:AQ32,IF($A$2&lt;3,$A$2,3)))</f>
        <v>276</v>
      </c>
      <c r="BB32" s="110">
        <f>SUM(AR32:INDEX(AR32:AT32,IF($A$2&lt;7,$A$2-3,3)))</f>
        <v>126</v>
      </c>
      <c r="BC32" s="110">
        <f>SUM(AU32:INDEX(AU32:AW32,IF(AND($A$2&gt;6,$A$2&lt;10),$A$2-6,0)))</f>
        <v>0</v>
      </c>
      <c r="BD32" s="110">
        <f>SUM(AX32:INDEX(AX32:AZ32,IF($A$2&gt;9,$A$2-9,0)))</f>
        <v>0</v>
      </c>
      <c r="BE32" s="110">
        <f>SUM($AO32:INDEX(AO32:AZ32,$A$2))</f>
        <v>402</v>
      </c>
      <c r="BF32" s="122" t="e">
        <f t="shared" si="38"/>
        <v>#DIV/0!</v>
      </c>
      <c r="BG32" s="111" t="e">
        <f t="shared" si="38"/>
        <v>#DIV/0!</v>
      </c>
      <c r="BH32" s="111" t="e">
        <f t="shared" si="38"/>
        <v>#DIV/0!</v>
      </c>
      <c r="BI32" s="111" t="e">
        <f t="shared" si="38"/>
        <v>#DIV/0!</v>
      </c>
      <c r="BJ32" s="111" t="e">
        <f t="shared" si="38"/>
        <v>#DIV/0!</v>
      </c>
      <c r="BK32" s="111" t="e">
        <f t="shared" si="38"/>
        <v>#DIV/0!</v>
      </c>
      <c r="BL32" s="111" t="e">
        <f t="shared" si="38"/>
        <v>#DIV/0!</v>
      </c>
      <c r="BM32" s="111" t="e">
        <f t="shared" si="38"/>
        <v>#DIV/0!</v>
      </c>
      <c r="BN32" s="111" t="e">
        <f t="shared" si="38"/>
        <v>#DIV/0!</v>
      </c>
      <c r="BO32" s="111" t="e">
        <f t="shared" si="38"/>
        <v>#DIV/0!</v>
      </c>
      <c r="BP32" s="111" t="e">
        <f t="shared" si="38"/>
        <v>#DIV/0!</v>
      </c>
      <c r="BQ32" s="111" t="e">
        <f t="shared" si="38"/>
        <v>#DIV/0!</v>
      </c>
      <c r="BR32" s="111" t="e">
        <f>BA32/SUM(N32:INDEX(N32:P32,IF($A$2&lt;3,$A$2,3)))</f>
        <v>#DIV/0!</v>
      </c>
      <c r="BS32" s="111" t="e">
        <f>BB32/SUM(Q32:INDEX(Q32:S32,IF($A$2&lt;7,$A$2-3,3)))</f>
        <v>#DIV/0!</v>
      </c>
      <c r="BT32" s="111" t="e">
        <f t="shared" si="39"/>
        <v>#DIV/0!</v>
      </c>
      <c r="BU32" s="111" t="e">
        <f t="shared" si="39"/>
        <v>#DIV/0!</v>
      </c>
      <c r="BV32" s="111" t="e">
        <f t="shared" si="40"/>
        <v>#DIV/0!</v>
      </c>
    </row>
    <row r="33" spans="1:74" x14ac:dyDescent="0.25">
      <c r="A33" t="s">
        <v>1</v>
      </c>
      <c r="Y33" s="6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31"/>
      <c r="AK33" s="31"/>
      <c r="AL33" s="31"/>
      <c r="AM33" s="31"/>
      <c r="AN33" s="31"/>
      <c r="AO33" s="22">
        <f>[17]Actv!M42</f>
        <v>28</v>
      </c>
      <c r="AP33" s="22">
        <f>[18]Actv!M43</f>
        <v>34</v>
      </c>
      <c r="AQ33" s="22">
        <f>[19]Actv!M43</f>
        <v>55</v>
      </c>
      <c r="AR33" s="22">
        <f>[20]Actv!M64</f>
        <v>45</v>
      </c>
      <c r="AS33" s="22">
        <f>[21]Actv!M64</f>
        <v>53</v>
      </c>
      <c r="AT33" s="22">
        <f>[22]Actv!M64</f>
        <v>55</v>
      </c>
      <c r="BA33" s="110">
        <f>SUM(AO33:INDEX(AO33:AQ33,IF($A$2&lt;3,$A$2,3)))</f>
        <v>117</v>
      </c>
      <c r="BB33" s="110">
        <f>SUM(AR33:INDEX(AR33:AT33,IF($A$2&lt;7,$A$2-3,3)))</f>
        <v>153</v>
      </c>
      <c r="BC33" s="110">
        <f>SUM(AU33:INDEX(AU33:AW33,IF(AND($A$2&gt;6,$A$2&lt;10),$A$2-6,0)))</f>
        <v>0</v>
      </c>
      <c r="BD33" s="110">
        <f>SUM(AX33:INDEX(AX33:AZ33,IF($A$2&gt;9,$A$2-9,0)))</f>
        <v>0</v>
      </c>
      <c r="BE33" s="110">
        <f>SUM($AO33:INDEX(AO33:AZ33,$A$2))</f>
        <v>270</v>
      </c>
      <c r="BF33" s="122" t="e">
        <f t="shared" si="38"/>
        <v>#DIV/0!</v>
      </c>
      <c r="BG33" s="111" t="e">
        <f t="shared" si="38"/>
        <v>#DIV/0!</v>
      </c>
      <c r="BH33" s="111" t="e">
        <f t="shared" si="38"/>
        <v>#DIV/0!</v>
      </c>
      <c r="BI33" s="111" t="e">
        <f t="shared" si="38"/>
        <v>#DIV/0!</v>
      </c>
      <c r="BJ33" s="111" t="e">
        <f t="shared" si="38"/>
        <v>#DIV/0!</v>
      </c>
      <c r="BK33" s="111" t="e">
        <f t="shared" si="38"/>
        <v>#DIV/0!</v>
      </c>
      <c r="BL33" s="111" t="e">
        <f t="shared" si="38"/>
        <v>#DIV/0!</v>
      </c>
      <c r="BM33" s="111" t="e">
        <f t="shared" si="38"/>
        <v>#DIV/0!</v>
      </c>
      <c r="BN33" s="111" t="e">
        <f t="shared" si="38"/>
        <v>#DIV/0!</v>
      </c>
      <c r="BO33" s="111" t="e">
        <f t="shared" si="38"/>
        <v>#DIV/0!</v>
      </c>
      <c r="BP33" s="111" t="e">
        <f t="shared" si="38"/>
        <v>#DIV/0!</v>
      </c>
      <c r="BQ33" s="111" t="e">
        <f t="shared" si="38"/>
        <v>#DIV/0!</v>
      </c>
      <c r="BR33" s="111" t="e">
        <f>BA33/SUM(N33:INDEX(N33:P33,IF($A$2&lt;3,$A$2,3)))</f>
        <v>#DIV/0!</v>
      </c>
      <c r="BS33" s="111" t="e">
        <f>BB33/SUM(Q33:INDEX(Q33:S33,IF($A$2&lt;7,$A$2-3,3)))</f>
        <v>#DIV/0!</v>
      </c>
      <c r="BT33" s="111" t="e">
        <f t="shared" si="39"/>
        <v>#DIV/0!</v>
      </c>
      <c r="BU33" s="111" t="e">
        <f t="shared" si="39"/>
        <v>#DIV/0!</v>
      </c>
      <c r="BV33" s="111" t="e">
        <f t="shared" si="40"/>
        <v>#DIV/0!</v>
      </c>
    </row>
    <row r="34" spans="1:74" x14ac:dyDescent="0.25">
      <c r="A34" t="s">
        <v>2</v>
      </c>
      <c r="Y34" s="6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31"/>
      <c r="AK34" s="31"/>
      <c r="AL34" s="31"/>
      <c r="AM34" s="31"/>
      <c r="AN34" s="31"/>
      <c r="AO34" s="22">
        <f>[17]Actv!M43</f>
        <v>50</v>
      </c>
      <c r="AP34" s="22">
        <f>[18]Actv!M44</f>
        <v>44</v>
      </c>
      <c r="AQ34" s="22">
        <f>[19]Actv!M44</f>
        <v>68</v>
      </c>
      <c r="AR34" s="22">
        <f>[20]Actv!M65</f>
        <v>58</v>
      </c>
      <c r="AS34" s="22">
        <f>[21]Actv!M65</f>
        <v>51</v>
      </c>
      <c r="AT34" s="22">
        <f>[22]Actv!M65</f>
        <v>47</v>
      </c>
      <c r="BA34" s="110">
        <f>SUM(AO34:INDEX(AO34:AQ34,IF($A$2&lt;3,$A$2,3)))</f>
        <v>162</v>
      </c>
      <c r="BB34" s="110">
        <f>SUM(AR34:INDEX(AR34:AT34,IF($A$2&lt;7,$A$2-3,3)))</f>
        <v>156</v>
      </c>
      <c r="BC34" s="110">
        <f>SUM(AU34:INDEX(AU34:AW34,IF(AND($A$2&gt;6,$A$2&lt;10),$A$2-6,0)))</f>
        <v>0</v>
      </c>
      <c r="BD34" s="110">
        <f>SUM(AX34:INDEX(AX34:AZ34,IF($A$2&gt;9,$A$2-9,0)))</f>
        <v>0</v>
      </c>
      <c r="BE34" s="110">
        <f>SUM($AO34:INDEX(AO34:AZ34,$A$2))</f>
        <v>318</v>
      </c>
      <c r="BF34" s="122" t="e">
        <f t="shared" si="38"/>
        <v>#DIV/0!</v>
      </c>
      <c r="BG34" s="111" t="e">
        <f t="shared" si="38"/>
        <v>#DIV/0!</v>
      </c>
      <c r="BH34" s="111" t="e">
        <f t="shared" si="38"/>
        <v>#DIV/0!</v>
      </c>
      <c r="BI34" s="111" t="e">
        <f t="shared" si="38"/>
        <v>#DIV/0!</v>
      </c>
      <c r="BJ34" s="111" t="e">
        <f t="shared" si="38"/>
        <v>#DIV/0!</v>
      </c>
      <c r="BK34" s="111" t="e">
        <f t="shared" si="38"/>
        <v>#DIV/0!</v>
      </c>
      <c r="BL34" s="111" t="e">
        <f t="shared" si="38"/>
        <v>#DIV/0!</v>
      </c>
      <c r="BM34" s="111" t="e">
        <f t="shared" si="38"/>
        <v>#DIV/0!</v>
      </c>
      <c r="BN34" s="111" t="e">
        <f t="shared" si="38"/>
        <v>#DIV/0!</v>
      </c>
      <c r="BO34" s="111" t="e">
        <f t="shared" si="38"/>
        <v>#DIV/0!</v>
      </c>
      <c r="BP34" s="111" t="e">
        <f t="shared" si="38"/>
        <v>#DIV/0!</v>
      </c>
      <c r="BQ34" s="111" t="e">
        <f t="shared" si="38"/>
        <v>#DIV/0!</v>
      </c>
      <c r="BR34" s="111" t="e">
        <f>BA34/SUM(N34:INDEX(N34:P34,IF($A$2&lt;3,$A$2,3)))</f>
        <v>#DIV/0!</v>
      </c>
      <c r="BS34" s="111" t="e">
        <f>BB34/SUM(Q34:INDEX(Q34:S34,IF($A$2&lt;7,$A$2-3,3)))</f>
        <v>#DIV/0!</v>
      </c>
      <c r="BT34" s="111" t="e">
        <f t="shared" si="39"/>
        <v>#DIV/0!</v>
      </c>
      <c r="BU34" s="111" t="e">
        <f t="shared" si="39"/>
        <v>#DIV/0!</v>
      </c>
      <c r="BV34" s="111" t="e">
        <f t="shared" si="40"/>
        <v>#DIV/0!</v>
      </c>
    </row>
    <row r="35" spans="1:74" x14ac:dyDescent="0.25">
      <c r="A35" s="135" t="s">
        <v>136</v>
      </c>
      <c r="Y35" s="6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1"/>
      <c r="AK35" s="31"/>
      <c r="AL35" s="31"/>
      <c r="AM35" s="31"/>
      <c r="AN35" s="31"/>
      <c r="AO35" s="22"/>
      <c r="AP35" s="22">
        <f>[18]Actv!M45</f>
        <v>31</v>
      </c>
      <c r="AQ35" s="22">
        <f>[19]Actv!M45</f>
        <v>31</v>
      </c>
      <c r="AR35" s="22">
        <f>[20]Actv!M66</f>
        <v>35</v>
      </c>
      <c r="AS35" s="22">
        <f>[21]Actv!M66</f>
        <v>23</v>
      </c>
      <c r="AT35" s="22">
        <f>[22]Actv!M66</f>
        <v>15</v>
      </c>
      <c r="BA35" s="110">
        <f>SUM(AO35:INDEX(AO35:AQ35,IF($A$2&lt;3,$A$2,3)))</f>
        <v>62</v>
      </c>
      <c r="BB35" s="110">
        <f>SUM(AR35:INDEX(AR35:AT35,IF($A$2&lt;7,$A$2-3,3)))</f>
        <v>73</v>
      </c>
      <c r="BC35" s="110"/>
      <c r="BD35" s="110"/>
      <c r="BE35" s="110">
        <f>SUM($AO35:INDEX(AO35:AZ35,$A$2))</f>
        <v>135</v>
      </c>
      <c r="BF35" s="122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</row>
    <row r="36" spans="1:74" s="17" customFormat="1" x14ac:dyDescent="0.25">
      <c r="A36" s="1" t="s">
        <v>137</v>
      </c>
      <c r="B36" s="7">
        <f>SUM(B28:B34)</f>
        <v>0</v>
      </c>
      <c r="C36" s="7">
        <f t="shared" ref="C36:Y36" si="41">SUM(C28:C34)</f>
        <v>0</v>
      </c>
      <c r="D36" s="7">
        <f t="shared" si="41"/>
        <v>0</v>
      </c>
      <c r="E36" s="7">
        <f t="shared" si="41"/>
        <v>0</v>
      </c>
      <c r="F36" s="7">
        <f t="shared" si="41"/>
        <v>0</v>
      </c>
      <c r="G36" s="7">
        <f t="shared" si="41"/>
        <v>0</v>
      </c>
      <c r="H36" s="7">
        <f t="shared" si="41"/>
        <v>0</v>
      </c>
      <c r="I36" s="7">
        <f t="shared" si="41"/>
        <v>0</v>
      </c>
      <c r="J36" s="7">
        <f t="shared" si="41"/>
        <v>0</v>
      </c>
      <c r="K36" s="7">
        <f t="shared" si="41"/>
        <v>0</v>
      </c>
      <c r="L36" s="7">
        <f t="shared" si="41"/>
        <v>0</v>
      </c>
      <c r="M36" s="7">
        <f t="shared" si="41"/>
        <v>0</v>
      </c>
      <c r="N36" s="7">
        <f t="shared" si="41"/>
        <v>0</v>
      </c>
      <c r="O36" s="7">
        <f t="shared" si="41"/>
        <v>0</v>
      </c>
      <c r="P36" s="7">
        <f t="shared" si="41"/>
        <v>0</v>
      </c>
      <c r="Q36" s="7">
        <f t="shared" si="41"/>
        <v>0</v>
      </c>
      <c r="R36" s="7">
        <f t="shared" si="41"/>
        <v>0</v>
      </c>
      <c r="S36" s="7">
        <f t="shared" si="41"/>
        <v>0</v>
      </c>
      <c r="T36" s="7">
        <f t="shared" si="41"/>
        <v>0</v>
      </c>
      <c r="U36" s="7">
        <f t="shared" si="41"/>
        <v>0</v>
      </c>
      <c r="V36" s="7">
        <f t="shared" si="41"/>
        <v>0</v>
      </c>
      <c r="W36" s="7">
        <f t="shared" si="41"/>
        <v>0</v>
      </c>
      <c r="X36" s="7">
        <f t="shared" si="41"/>
        <v>0</v>
      </c>
      <c r="Y36" s="7">
        <f t="shared" si="41"/>
        <v>0</v>
      </c>
      <c r="Z36" s="1">
        <f>SUM(N36:INDEX(N36:Y36,$A$2))</f>
        <v>0</v>
      </c>
      <c r="AA36" s="1">
        <f t="shared" ref="AA36:AI36" si="42">SUM(AA28:AA34)</f>
        <v>0</v>
      </c>
      <c r="AB36" s="1">
        <f t="shared" si="42"/>
        <v>0</v>
      </c>
      <c r="AC36" s="1">
        <f t="shared" si="42"/>
        <v>0</v>
      </c>
      <c r="AD36" s="1">
        <f t="shared" si="42"/>
        <v>0</v>
      </c>
      <c r="AE36" s="7">
        <f t="shared" si="42"/>
        <v>0</v>
      </c>
      <c r="AF36" s="7">
        <f t="shared" si="42"/>
        <v>0</v>
      </c>
      <c r="AG36" s="7">
        <f t="shared" si="42"/>
        <v>0</v>
      </c>
      <c r="AH36" s="7">
        <f t="shared" si="42"/>
        <v>0</v>
      </c>
      <c r="AI36" s="7">
        <f t="shared" si="42"/>
        <v>0</v>
      </c>
      <c r="AJ36" s="32" t="e">
        <f t="shared" ref="AJ36" si="43">Z36/AE36-1</f>
        <v>#DIV/0!</v>
      </c>
      <c r="AK36" s="32" t="e">
        <f t="shared" ref="AK36:AM36" si="44">AA36/AF36-1</f>
        <v>#DIV/0!</v>
      </c>
      <c r="AL36" s="32" t="e">
        <f t="shared" si="44"/>
        <v>#DIV/0!</v>
      </c>
      <c r="AM36" s="32" t="e">
        <f t="shared" si="44"/>
        <v>#DIV/0!</v>
      </c>
      <c r="AN36" s="31" t="e">
        <f>AD36/SUM(K36:INDEX(K36:M36,MOD($A$2,3)))-1</f>
        <v>#DIV/0!</v>
      </c>
      <c r="AO36" s="7">
        <f t="shared" ref="AO36" si="45">SUM(AO28:AO34)</f>
        <v>360</v>
      </c>
      <c r="AP36" s="7">
        <f>SUM(AP28:AP34)</f>
        <v>522</v>
      </c>
      <c r="AQ36" s="7">
        <f t="shared" ref="AQ36:AT36" si="46">SUM(AQ28:AQ34)</f>
        <v>669</v>
      </c>
      <c r="AR36" s="7">
        <f t="shared" si="46"/>
        <v>585</v>
      </c>
      <c r="AS36" s="7">
        <f t="shared" si="46"/>
        <v>603</v>
      </c>
      <c r="AT36" s="7">
        <f t="shared" si="46"/>
        <v>662</v>
      </c>
      <c r="BA36" s="116">
        <f>SUM(AO36:INDEX(AO36:AQ36,IF($A$2&lt;3,$A$2,3)))</f>
        <v>1551</v>
      </c>
      <c r="BB36" s="116">
        <f>SUM(AR36:INDEX(AR36:AT36,IF($A$2&lt;7,$A$2-3,3)))</f>
        <v>1850</v>
      </c>
      <c r="BC36" s="116">
        <f>SUM(AU36:INDEX(AU36:AW36,IF(AND($A$2&gt;6,$A$2&lt;10),$A$2-6,0)))</f>
        <v>0</v>
      </c>
      <c r="BD36" s="116">
        <f>SUM(AX36:INDEX(AX36:AZ36,IF($A$2&gt;9,$A$2-9,0)))</f>
        <v>0</v>
      </c>
      <c r="BE36" s="116">
        <f>SUM($AO36:INDEX(AO36:AZ36,$A$2))</f>
        <v>3401</v>
      </c>
      <c r="BF36" s="123" t="e">
        <f t="shared" si="38"/>
        <v>#DIV/0!</v>
      </c>
      <c r="BG36" s="118" t="e">
        <f t="shared" si="38"/>
        <v>#DIV/0!</v>
      </c>
      <c r="BH36" s="118" t="e">
        <f t="shared" si="38"/>
        <v>#DIV/0!</v>
      </c>
      <c r="BI36" s="118" t="e">
        <f t="shared" si="38"/>
        <v>#DIV/0!</v>
      </c>
      <c r="BJ36" s="118" t="e">
        <f t="shared" si="38"/>
        <v>#DIV/0!</v>
      </c>
      <c r="BK36" s="118" t="e">
        <f t="shared" si="38"/>
        <v>#DIV/0!</v>
      </c>
      <c r="BL36" s="118" t="e">
        <f t="shared" si="38"/>
        <v>#DIV/0!</v>
      </c>
      <c r="BM36" s="118" t="e">
        <f t="shared" si="38"/>
        <v>#DIV/0!</v>
      </c>
      <c r="BN36" s="118" t="e">
        <f t="shared" si="38"/>
        <v>#DIV/0!</v>
      </c>
      <c r="BO36" s="118" t="e">
        <f t="shared" si="38"/>
        <v>#DIV/0!</v>
      </c>
      <c r="BP36" s="118" t="e">
        <f t="shared" si="38"/>
        <v>#DIV/0!</v>
      </c>
      <c r="BQ36" s="118" t="e">
        <f t="shared" si="38"/>
        <v>#DIV/0!</v>
      </c>
      <c r="BR36" s="118" t="e">
        <f>BA36/SUM(N36:INDEX(N36:P36,IF($A$2&lt;3,$A$2,3)))</f>
        <v>#DIV/0!</v>
      </c>
      <c r="BS36" s="118" t="e">
        <f>BB36/SUM(Q36:INDEX(Q36:S36,IF($A$2&lt;7,$A$2-3,3)))</f>
        <v>#DIV/0!</v>
      </c>
      <c r="BT36" s="118" t="e">
        <f t="shared" si="39"/>
        <v>#DIV/0!</v>
      </c>
      <c r="BU36" s="118" t="e">
        <f t="shared" si="39"/>
        <v>#DIV/0!</v>
      </c>
      <c r="BV36" s="118" t="e">
        <f t="shared" si="40"/>
        <v>#DIV/0!</v>
      </c>
    </row>
    <row r="37" spans="1:74" x14ac:dyDescent="0.25">
      <c r="BF37" s="124"/>
    </row>
    <row r="38" spans="1:74" x14ac:dyDescent="0.25">
      <c r="BF38" s="124"/>
    </row>
    <row r="39" spans="1:74" s="17" customFormat="1" x14ac:dyDescent="0.25">
      <c r="A39" s="2" t="s">
        <v>11</v>
      </c>
      <c r="B39" s="3">
        <f t="shared" ref="B39:Y39" si="47">B3</f>
        <v>42005</v>
      </c>
      <c r="C39" s="3">
        <f t="shared" si="47"/>
        <v>42036</v>
      </c>
      <c r="D39" s="3">
        <f t="shared" si="47"/>
        <v>42064</v>
      </c>
      <c r="E39" s="3">
        <f t="shared" si="47"/>
        <v>42095</v>
      </c>
      <c r="F39" s="3">
        <f t="shared" si="47"/>
        <v>42125</v>
      </c>
      <c r="G39" s="3">
        <f t="shared" si="47"/>
        <v>42156</v>
      </c>
      <c r="H39" s="3">
        <f t="shared" si="47"/>
        <v>42186</v>
      </c>
      <c r="I39" s="3">
        <f t="shared" si="47"/>
        <v>42217</v>
      </c>
      <c r="J39" s="3">
        <f t="shared" si="47"/>
        <v>42248</v>
      </c>
      <c r="K39" s="3">
        <f t="shared" si="47"/>
        <v>42278</v>
      </c>
      <c r="L39" s="3">
        <f t="shared" si="47"/>
        <v>42309</v>
      </c>
      <c r="M39" s="3">
        <f t="shared" si="47"/>
        <v>42339</v>
      </c>
      <c r="N39" s="3">
        <f t="shared" si="47"/>
        <v>42370</v>
      </c>
      <c r="O39" s="3">
        <f t="shared" si="47"/>
        <v>42401</v>
      </c>
      <c r="P39" s="3">
        <f t="shared" si="47"/>
        <v>42430</v>
      </c>
      <c r="Q39" s="3">
        <f t="shared" si="47"/>
        <v>42461</v>
      </c>
      <c r="R39" s="3">
        <f t="shared" si="47"/>
        <v>42491</v>
      </c>
      <c r="S39" s="3">
        <f t="shared" si="47"/>
        <v>42522</v>
      </c>
      <c r="T39" s="3">
        <f t="shared" si="47"/>
        <v>42552</v>
      </c>
      <c r="U39" s="3">
        <f t="shared" si="47"/>
        <v>42583</v>
      </c>
      <c r="V39" s="3">
        <f t="shared" si="47"/>
        <v>42614</v>
      </c>
      <c r="W39" s="3">
        <f t="shared" si="47"/>
        <v>42644</v>
      </c>
      <c r="X39" s="3">
        <f t="shared" si="47"/>
        <v>42675</v>
      </c>
      <c r="Y39" s="3">
        <f t="shared" si="47"/>
        <v>42705</v>
      </c>
      <c r="Z39" s="29" t="str">
        <f>$Z$3</f>
        <v>YTD 6/16</v>
      </c>
      <c r="AA39" s="29" t="s">
        <v>19</v>
      </c>
      <c r="AB39" s="29" t="s">
        <v>20</v>
      </c>
      <c r="AC39" s="29" t="s">
        <v>21</v>
      </c>
      <c r="AD39" s="29" t="s">
        <v>22</v>
      </c>
      <c r="AE39" s="26" t="str">
        <f t="shared" ref="AE39:AI39" si="48">AE15</f>
        <v>YTD 6/15</v>
      </c>
      <c r="AF39" s="26" t="str">
        <f t="shared" si="48"/>
        <v>Q1 '15</v>
      </c>
      <c r="AG39" s="26" t="str">
        <f t="shared" si="48"/>
        <v>Q2 '15</v>
      </c>
      <c r="AH39" s="26" t="str">
        <f t="shared" si="48"/>
        <v>Q3 '15</v>
      </c>
      <c r="AI39" s="26" t="str">
        <f t="shared" si="48"/>
        <v>Q4 '15</v>
      </c>
      <c r="AJ39" s="30" t="s">
        <v>27</v>
      </c>
      <c r="AK39" s="30" t="s">
        <v>29</v>
      </c>
      <c r="AL39" s="30" t="s">
        <v>30</v>
      </c>
      <c r="AM39" s="30" t="s">
        <v>31</v>
      </c>
      <c r="AN39" s="30" t="s">
        <v>32</v>
      </c>
      <c r="AO39" s="108">
        <v>42736</v>
      </c>
      <c r="AP39" s="108">
        <v>42767</v>
      </c>
      <c r="AQ39" s="108">
        <v>42795</v>
      </c>
      <c r="AR39" s="108">
        <v>42826</v>
      </c>
      <c r="AS39" s="108">
        <v>42856</v>
      </c>
      <c r="AT39" s="108">
        <v>42887</v>
      </c>
      <c r="AU39" s="108">
        <v>42917</v>
      </c>
      <c r="AV39" s="108">
        <v>42948</v>
      </c>
      <c r="AW39" s="108">
        <v>42979</v>
      </c>
      <c r="AX39" s="108">
        <v>43009</v>
      </c>
      <c r="AY39" s="108">
        <v>43040</v>
      </c>
      <c r="AZ39" s="108">
        <v>43070</v>
      </c>
      <c r="BA39" s="29" t="s">
        <v>123</v>
      </c>
      <c r="BB39" s="29" t="s">
        <v>124</v>
      </c>
      <c r="BC39" s="29" t="s">
        <v>125</v>
      </c>
      <c r="BD39" s="29" t="s">
        <v>126</v>
      </c>
      <c r="BE39" s="29" t="str">
        <f>$BE$3</f>
        <v>YTD 6/17</v>
      </c>
      <c r="BF39" s="121">
        <v>42736</v>
      </c>
      <c r="BG39" s="108">
        <v>42767</v>
      </c>
      <c r="BH39" s="108">
        <v>42795</v>
      </c>
      <c r="BI39" s="108">
        <v>42826</v>
      </c>
      <c r="BJ39" s="108">
        <v>42856</v>
      </c>
      <c r="BK39" s="108">
        <v>42887</v>
      </c>
      <c r="BL39" s="108">
        <v>42917</v>
      </c>
      <c r="BM39" s="108">
        <v>42948</v>
      </c>
      <c r="BN39" s="108">
        <v>42979</v>
      </c>
      <c r="BO39" s="108">
        <v>43009</v>
      </c>
      <c r="BP39" s="108">
        <v>43040</v>
      </c>
      <c r="BQ39" s="108">
        <v>43070</v>
      </c>
      <c r="BR39" s="29" t="s">
        <v>127</v>
      </c>
      <c r="BS39" s="29" t="s">
        <v>128</v>
      </c>
      <c r="BT39" s="29" t="s">
        <v>96</v>
      </c>
      <c r="BU39" s="29" t="s">
        <v>129</v>
      </c>
      <c r="BV39" s="112" t="s">
        <v>130</v>
      </c>
    </row>
    <row r="40" spans="1:74" x14ac:dyDescent="0.25">
      <c r="A40" t="s">
        <v>159</v>
      </c>
      <c r="B40" s="8" t="str">
        <f>IFERROR(B28/B16,"")</f>
        <v/>
      </c>
      <c r="C40" s="8" t="str">
        <f t="shared" ref="C40:M40" si="49">IFERROR(C28/C16,"")</f>
        <v/>
      </c>
      <c r="D40" s="8" t="str">
        <f t="shared" si="49"/>
        <v/>
      </c>
      <c r="E40" s="8" t="str">
        <f t="shared" si="49"/>
        <v/>
      </c>
      <c r="F40" s="8" t="str">
        <f t="shared" si="49"/>
        <v/>
      </c>
      <c r="G40" s="8" t="str">
        <f t="shared" si="49"/>
        <v/>
      </c>
      <c r="H40" s="8" t="str">
        <f t="shared" si="49"/>
        <v/>
      </c>
      <c r="I40" s="8" t="str">
        <f t="shared" si="49"/>
        <v/>
      </c>
      <c r="J40" s="8" t="str">
        <f t="shared" si="49"/>
        <v/>
      </c>
      <c r="K40" s="8" t="str">
        <f t="shared" si="49"/>
        <v/>
      </c>
      <c r="L40" s="8" t="str">
        <f t="shared" si="49"/>
        <v/>
      </c>
      <c r="M40" s="8" t="str">
        <f t="shared" si="49"/>
        <v/>
      </c>
      <c r="N40" s="8" t="e">
        <f t="shared" ref="N40:Y46" si="50">N28*2/SUM(M16:N16)</f>
        <v>#DIV/0!</v>
      </c>
      <c r="O40" s="8" t="e">
        <f t="shared" ref="O40:Y40" si="51">O28*2/SUM(N16:O16)</f>
        <v>#DIV/0!</v>
      </c>
      <c r="P40" s="8" t="e">
        <f t="shared" si="51"/>
        <v>#DIV/0!</v>
      </c>
      <c r="Q40" s="8" t="e">
        <f t="shared" si="51"/>
        <v>#DIV/0!</v>
      </c>
      <c r="R40" s="8" t="e">
        <f t="shared" si="51"/>
        <v>#DIV/0!</v>
      </c>
      <c r="S40" s="8" t="e">
        <f t="shared" si="51"/>
        <v>#DIV/0!</v>
      </c>
      <c r="T40" s="8" t="e">
        <f t="shared" si="51"/>
        <v>#DIV/0!</v>
      </c>
      <c r="U40" s="8" t="e">
        <f t="shared" si="51"/>
        <v>#DIV/0!</v>
      </c>
      <c r="V40" s="8" t="e">
        <f t="shared" si="51"/>
        <v>#DIV/0!</v>
      </c>
      <c r="W40" s="8" t="e">
        <f t="shared" si="51"/>
        <v>#DIV/0!</v>
      </c>
      <c r="X40" s="8" t="e">
        <f t="shared" si="51"/>
        <v>#DIV/0!</v>
      </c>
      <c r="Y40" s="8" t="e">
        <f t="shared" si="51"/>
        <v>#DIV/0!</v>
      </c>
      <c r="Z40" s="139" t="e">
        <f>2*SUM(N28:INDEX(N28:Y28,$A$2))/(SUM(N16:INDEX(N16:Y16,$A$2))*2+M16-INDEX(N16:Y16,$A$2))</f>
        <v>#DIV/0!</v>
      </c>
      <c r="AA40" s="8" t="e">
        <f>AVERAGE(N40:P40)</f>
        <v>#DIV/0!</v>
      </c>
      <c r="AB40" s="8" t="e">
        <f>2*SUM(Q28:INDEX(Q28:S28,$B$2))/(P16+SUM(Q16:INDEX(Q16:S16,$B$2))*2-INDEX(Q16:S16,$B$2))</f>
        <v>#DIV/0!</v>
      </c>
      <c r="AC40" s="8" t="str">
        <f t="shared" ref="AC40:AC48" si="52">IFERROR(AVERAGE(T40:V40),"")</f>
        <v/>
      </c>
      <c r="AD40" s="8" t="str">
        <f t="shared" ref="AD40:AD48" si="53">IFERROR(AVERAGE(W40:Y40),"")</f>
        <v/>
      </c>
      <c r="AE40" s="8" t="e">
        <f>AVERAGE(B40:INDEX(B40:M40,$A$2))</f>
        <v>#DIV/0!</v>
      </c>
      <c r="AF40" s="8" t="e">
        <f>AVERAGE(B40:D40)</f>
        <v>#DIV/0!</v>
      </c>
      <c r="AG40" s="8" t="e">
        <f>AVERAGE(E40:G40)</f>
        <v>#DIV/0!</v>
      </c>
      <c r="AH40" s="8" t="e">
        <f>AVERAGE(H40:J40)</f>
        <v>#DIV/0!</v>
      </c>
      <c r="AI40" s="8" t="e">
        <f>AVERAGE(K40:M40)</f>
        <v>#DIV/0!</v>
      </c>
      <c r="AJ40" s="31" t="e">
        <f>Z40/AE40-1</f>
        <v>#DIV/0!</v>
      </c>
      <c r="AK40" s="31" t="e">
        <f t="shared" ref="AK40:AN48" si="54">AA40/AF40-1</f>
        <v>#DIV/0!</v>
      </c>
      <c r="AL40" s="31" t="e">
        <f t="shared" si="54"/>
        <v>#DIV/0!</v>
      </c>
      <c r="AM40" s="31" t="e">
        <f t="shared" si="54"/>
        <v>#VALUE!</v>
      </c>
      <c r="AN40" s="31" t="e">
        <f t="shared" si="54"/>
        <v>#VALUE!</v>
      </c>
      <c r="AO40" s="8">
        <f t="shared" ref="AO40:AO46" si="55">IFERROR(AO28/AVERAGE(Y16,AO16),"")</f>
        <v>0.5670103092783505</v>
      </c>
      <c r="AP40" s="8">
        <f t="shared" ref="AP40:AT47" si="56">IFERROR(AP28/AVERAGE(AO16,AP16),"")</f>
        <v>0.67708333333333337</v>
      </c>
      <c r="AQ40" s="8">
        <f t="shared" si="56"/>
        <v>0.76842105263157889</v>
      </c>
      <c r="AR40" s="8">
        <f t="shared" si="56"/>
        <v>0.86046511627906974</v>
      </c>
      <c r="AS40" s="8">
        <f t="shared" si="56"/>
        <v>0.60816326530612241</v>
      </c>
      <c r="AT40" s="8">
        <f t="shared" si="56"/>
        <v>0.59368421052631581</v>
      </c>
      <c r="BA40" s="8">
        <f t="shared" ref="BA40:BA42" si="57">IFERROR(BA28/(AVERAGE(Y16,AO16)+AVERAGE(AO16,AP16)+AVERAGE(AQ16,AP16)),"")</f>
        <v>0.67013888888888884</v>
      </c>
      <c r="BB40" s="8">
        <f>IFERROR(BB28*2/(AQ16+2*SUM(AR16:INDEX(AR16:AT16,$B$2))-INDEX(AR16:AT16,$B$2)),"")</f>
        <v>0.66921313980137509</v>
      </c>
      <c r="BE40" s="8">
        <f>2*SUM(AO28:INDEX(AO28:AZ28,$A$2))/(SUM(AO16:INDEX(AO16:AZ16,$A$2))*2+Y16-INDEX(AO16:AZ16,$A$2))</f>
        <v>0.7058165548098434</v>
      </c>
      <c r="BF40" s="122" t="e">
        <f t="shared" ref="BF40:BK48" si="58">AO40/N40</f>
        <v>#DIV/0!</v>
      </c>
      <c r="BG40" s="111" t="e">
        <f t="shared" si="58"/>
        <v>#DIV/0!</v>
      </c>
      <c r="BH40" s="111" t="e">
        <f t="shared" si="58"/>
        <v>#DIV/0!</v>
      </c>
      <c r="BI40" s="111" t="e">
        <f t="shared" si="58"/>
        <v>#DIV/0!</v>
      </c>
      <c r="BJ40" s="111" t="e">
        <f t="shared" si="58"/>
        <v>#DIV/0!</v>
      </c>
      <c r="BK40" s="111" t="e">
        <f t="shared" si="58"/>
        <v>#DIV/0!</v>
      </c>
      <c r="BL40" s="111"/>
      <c r="BM40" s="111"/>
      <c r="BN40" s="111"/>
      <c r="BO40" s="111"/>
      <c r="BP40" s="111"/>
      <c r="BQ40" s="111"/>
      <c r="BR40" s="111" t="e">
        <f>BA40/((N28+O28+P28)/(SUM(M16,N16,N16,O16,O16,P16)/2))</f>
        <v>#DIV/0!</v>
      </c>
      <c r="BS40" s="111" t="e">
        <f t="shared" ref="BS40:BU48" si="59">BB40/AB40</f>
        <v>#DIV/0!</v>
      </c>
      <c r="BT40" s="111" t="e">
        <f t="shared" si="59"/>
        <v>#VALUE!</v>
      </c>
      <c r="BU40" s="111" t="e">
        <f t="shared" si="59"/>
        <v>#VALUE!</v>
      </c>
      <c r="BV40" s="111" t="e">
        <f t="shared" ref="BV40:BV48" si="60">BE40/Z40</f>
        <v>#DIV/0!</v>
      </c>
    </row>
    <row r="41" spans="1:74" x14ac:dyDescent="0.25">
      <c r="A41" t="s">
        <v>5</v>
      </c>
      <c r="B41" s="8" t="str">
        <f t="shared" ref="B41:M46" si="61">IFERROR(B29/B17,"")</f>
        <v/>
      </c>
      <c r="C41" s="8" t="str">
        <f t="shared" si="61"/>
        <v/>
      </c>
      <c r="D41" s="8" t="str">
        <f t="shared" si="61"/>
        <v/>
      </c>
      <c r="E41" s="8" t="str">
        <f t="shared" si="61"/>
        <v/>
      </c>
      <c r="F41" s="8" t="str">
        <f t="shared" si="61"/>
        <v/>
      </c>
      <c r="G41" s="8" t="str">
        <f t="shared" si="61"/>
        <v/>
      </c>
      <c r="H41" s="8" t="str">
        <f t="shared" si="61"/>
        <v/>
      </c>
      <c r="I41" s="8" t="str">
        <f t="shared" si="61"/>
        <v/>
      </c>
      <c r="J41" s="8" t="str">
        <f t="shared" si="61"/>
        <v/>
      </c>
      <c r="K41" s="8" t="str">
        <f t="shared" si="61"/>
        <v/>
      </c>
      <c r="L41" s="8" t="str">
        <f t="shared" si="61"/>
        <v/>
      </c>
      <c r="M41" s="8" t="str">
        <f t="shared" si="61"/>
        <v/>
      </c>
      <c r="N41" s="8" t="e">
        <f t="shared" si="50"/>
        <v>#DIV/0!</v>
      </c>
      <c r="O41" s="8" t="e">
        <f t="shared" si="50"/>
        <v>#DIV/0!</v>
      </c>
      <c r="P41" s="8" t="e">
        <f t="shared" si="50"/>
        <v>#DIV/0!</v>
      </c>
      <c r="Q41" s="8" t="e">
        <f t="shared" si="50"/>
        <v>#DIV/0!</v>
      </c>
      <c r="R41" s="8" t="e">
        <f t="shared" si="50"/>
        <v>#DIV/0!</v>
      </c>
      <c r="S41" s="8" t="e">
        <f t="shared" si="50"/>
        <v>#DIV/0!</v>
      </c>
      <c r="T41" s="8" t="e">
        <f t="shared" si="50"/>
        <v>#DIV/0!</v>
      </c>
      <c r="U41" s="8" t="e">
        <f t="shared" si="50"/>
        <v>#DIV/0!</v>
      </c>
      <c r="V41" s="8" t="e">
        <f t="shared" si="50"/>
        <v>#DIV/0!</v>
      </c>
      <c r="W41" s="8" t="e">
        <f t="shared" si="50"/>
        <v>#DIV/0!</v>
      </c>
      <c r="X41" s="8" t="e">
        <f t="shared" si="50"/>
        <v>#DIV/0!</v>
      </c>
      <c r="Y41" s="8" t="e">
        <f t="shared" si="50"/>
        <v>#DIV/0!</v>
      </c>
      <c r="Z41" s="139" t="e">
        <f>2*SUM(N29:INDEX(N29:Y29,$A$2))/(SUM(N17:INDEX(N17:Y17,$A$2))*2+M17-INDEX(N17:Y17,$A$2))</f>
        <v>#DIV/0!</v>
      </c>
      <c r="AA41" s="8" t="e">
        <f t="shared" ref="AA41:AA48" si="62">AVERAGE(N41:P41)</f>
        <v>#DIV/0!</v>
      </c>
      <c r="AB41" s="8" t="e">
        <f>2*SUM(Q29:INDEX(Q29:S29,$B$2))/(P17+SUM(Q17:INDEX(Q17:S17,$B$2))*2-INDEX(Q17:S17,$B$2))</f>
        <v>#DIV/0!</v>
      </c>
      <c r="AC41" s="8" t="str">
        <f t="shared" si="52"/>
        <v/>
      </c>
      <c r="AD41" s="8" t="str">
        <f t="shared" si="53"/>
        <v/>
      </c>
      <c r="AE41" s="8" t="e">
        <f>AVERAGE(B41:INDEX(B41:M41,$A$2))</f>
        <v>#DIV/0!</v>
      </c>
      <c r="AF41" s="8" t="e">
        <f t="shared" ref="AF41:AF48" si="63">AVERAGE(B41:D41)</f>
        <v>#DIV/0!</v>
      </c>
      <c r="AG41" s="8" t="e">
        <f t="shared" ref="AG41:AG48" si="64">AVERAGE(E41:G41)</f>
        <v>#DIV/0!</v>
      </c>
      <c r="AH41" s="8" t="e">
        <f t="shared" ref="AH41:AH48" si="65">AVERAGE(H41:J41)</f>
        <v>#DIV/0!</v>
      </c>
      <c r="AI41" s="8" t="e">
        <f t="shared" ref="AI41:AI48" si="66">AVERAGE(K41:M41)</f>
        <v>#DIV/0!</v>
      </c>
      <c r="AJ41" s="31" t="e">
        <f t="shared" ref="AJ41:AJ48" si="67">Z41/AE41-1</f>
        <v>#DIV/0!</v>
      </c>
      <c r="AK41" s="31" t="e">
        <f t="shared" si="54"/>
        <v>#DIV/0!</v>
      </c>
      <c r="AL41" s="31" t="e">
        <f t="shared" si="54"/>
        <v>#DIV/0!</v>
      </c>
      <c r="AM41" s="31" t="e">
        <f t="shared" si="54"/>
        <v>#VALUE!</v>
      </c>
      <c r="AN41" s="31" t="e">
        <f t="shared" si="54"/>
        <v>#VALUE!</v>
      </c>
      <c r="AO41" s="8">
        <f t="shared" si="55"/>
        <v>0.24867724867724866</v>
      </c>
      <c r="AP41" s="8">
        <f t="shared" si="56"/>
        <v>0.42957746478873238</v>
      </c>
      <c r="AQ41" s="8">
        <f t="shared" si="56"/>
        <v>0.39448275862068966</v>
      </c>
      <c r="AR41" s="8">
        <f t="shared" si="56"/>
        <v>0.4503937007874016</v>
      </c>
      <c r="AS41" s="8">
        <f t="shared" si="56"/>
        <v>0.48427672955974843</v>
      </c>
      <c r="AT41" s="8">
        <f t="shared" si="56"/>
        <v>0.55319148936170215</v>
      </c>
      <c r="BA41" s="8">
        <f t="shared" si="57"/>
        <v>0.3734290843806104</v>
      </c>
      <c r="BB41" s="8">
        <f>IFERROR(BB29*2/(AQ17+2*SUM(AR17:INDEX(AR17:AT17,$B$2))-INDEX(AR17:AT17,$B$2)),"")</f>
        <v>0.49925852694018785</v>
      </c>
      <c r="BE41" s="8">
        <f>2*SUM(AO29:INDEX(AO29:AZ29,$A$2))/(SUM(AO17:INDEX(AO17:AZ17,$A$2))*2+Y17-INDEX(AO17:AZ17,$A$2))</f>
        <v>0.46619115549215406</v>
      </c>
      <c r="BF41" s="122" t="e">
        <f t="shared" si="58"/>
        <v>#DIV/0!</v>
      </c>
      <c r="BG41" s="111" t="e">
        <f t="shared" si="58"/>
        <v>#DIV/0!</v>
      </c>
      <c r="BH41" s="111" t="e">
        <f t="shared" si="58"/>
        <v>#DIV/0!</v>
      </c>
      <c r="BI41" s="111" t="e">
        <f t="shared" si="58"/>
        <v>#DIV/0!</v>
      </c>
      <c r="BJ41" s="111" t="e">
        <f t="shared" si="58"/>
        <v>#DIV/0!</v>
      </c>
      <c r="BK41" s="111" t="e">
        <f t="shared" si="58"/>
        <v>#DIV/0!</v>
      </c>
      <c r="BL41" s="111"/>
      <c r="BM41" s="111"/>
      <c r="BN41" s="111"/>
      <c r="BO41" s="111"/>
      <c r="BP41" s="111"/>
      <c r="BQ41" s="111"/>
      <c r="BR41" s="111" t="e">
        <f t="shared" ref="BR41:BR46" si="68">BA41/((N29+O29+P29)/(SUM(M17,N17,N17,O17,O17,P17)/2))</f>
        <v>#DIV/0!</v>
      </c>
      <c r="BS41" s="111" t="e">
        <f t="shared" si="59"/>
        <v>#DIV/0!</v>
      </c>
      <c r="BT41" s="111" t="e">
        <f t="shared" si="59"/>
        <v>#VALUE!</v>
      </c>
      <c r="BU41" s="111" t="e">
        <f t="shared" si="59"/>
        <v>#VALUE!</v>
      </c>
      <c r="BV41" s="111" t="e">
        <f t="shared" si="60"/>
        <v>#DIV/0!</v>
      </c>
    </row>
    <row r="42" spans="1:74" x14ac:dyDescent="0.25">
      <c r="A42" t="s">
        <v>6</v>
      </c>
      <c r="B42" s="8" t="str">
        <f t="shared" si="61"/>
        <v/>
      </c>
      <c r="C42" s="8" t="str">
        <f t="shared" si="61"/>
        <v/>
      </c>
      <c r="D42" s="8" t="str">
        <f t="shared" si="61"/>
        <v/>
      </c>
      <c r="E42" s="8" t="str">
        <f t="shared" si="61"/>
        <v/>
      </c>
      <c r="F42" s="8" t="str">
        <f t="shared" si="61"/>
        <v/>
      </c>
      <c r="G42" s="8" t="str">
        <f t="shared" si="61"/>
        <v/>
      </c>
      <c r="H42" s="8" t="str">
        <f t="shared" si="61"/>
        <v/>
      </c>
      <c r="I42" s="8" t="str">
        <f t="shared" si="61"/>
        <v/>
      </c>
      <c r="J42" s="8" t="str">
        <f t="shared" si="61"/>
        <v/>
      </c>
      <c r="K42" s="8" t="str">
        <f t="shared" si="61"/>
        <v/>
      </c>
      <c r="L42" s="8" t="str">
        <f t="shared" si="61"/>
        <v/>
      </c>
      <c r="M42" s="8" t="str">
        <f t="shared" si="61"/>
        <v/>
      </c>
      <c r="N42" s="8" t="e">
        <f t="shared" si="50"/>
        <v>#DIV/0!</v>
      </c>
      <c r="O42" s="8" t="e">
        <f t="shared" si="50"/>
        <v>#DIV/0!</v>
      </c>
      <c r="P42" s="8" t="e">
        <f t="shared" si="50"/>
        <v>#DIV/0!</v>
      </c>
      <c r="Q42" s="8" t="e">
        <f t="shared" si="50"/>
        <v>#DIV/0!</v>
      </c>
      <c r="R42" s="8" t="e">
        <f t="shared" si="50"/>
        <v>#DIV/0!</v>
      </c>
      <c r="S42" s="8" t="e">
        <f t="shared" si="50"/>
        <v>#DIV/0!</v>
      </c>
      <c r="T42" s="8" t="e">
        <f t="shared" si="50"/>
        <v>#DIV/0!</v>
      </c>
      <c r="U42" s="8" t="e">
        <f t="shared" si="50"/>
        <v>#DIV/0!</v>
      </c>
      <c r="V42" s="8" t="e">
        <f t="shared" si="50"/>
        <v>#DIV/0!</v>
      </c>
      <c r="W42" s="8" t="e">
        <f t="shared" si="50"/>
        <v>#DIV/0!</v>
      </c>
      <c r="X42" s="8" t="e">
        <f t="shared" si="50"/>
        <v>#DIV/0!</v>
      </c>
      <c r="Y42" s="8" t="e">
        <f t="shared" si="50"/>
        <v>#DIV/0!</v>
      </c>
      <c r="Z42" s="139" t="e">
        <f>2*SUM(N30:INDEX(N30:Y30,$A$2))/(SUM(N18:INDEX(N18:Y18,$A$2))*2+M18-INDEX(N18:Y18,$A$2))</f>
        <v>#DIV/0!</v>
      </c>
      <c r="AA42" s="8" t="e">
        <f t="shared" si="62"/>
        <v>#DIV/0!</v>
      </c>
      <c r="AB42" s="8" t="e">
        <f>2*SUM(Q30:INDEX(Q30:S30,$B$2))/(P18+SUM(Q18:INDEX(Q18:S18,$B$2))*2-INDEX(Q18:S18,$B$2))</f>
        <v>#DIV/0!</v>
      </c>
      <c r="AC42" s="8" t="str">
        <f t="shared" si="52"/>
        <v/>
      </c>
      <c r="AD42" s="8" t="str">
        <f t="shared" si="53"/>
        <v/>
      </c>
      <c r="AE42" s="8" t="e">
        <f>AVERAGE(B42:INDEX(B42:M42,$A$2))</f>
        <v>#DIV/0!</v>
      </c>
      <c r="AF42" s="8" t="e">
        <f t="shared" si="63"/>
        <v>#DIV/0!</v>
      </c>
      <c r="AG42" s="8" t="e">
        <f t="shared" si="64"/>
        <v>#DIV/0!</v>
      </c>
      <c r="AH42" s="8" t="e">
        <f t="shared" si="65"/>
        <v>#DIV/0!</v>
      </c>
      <c r="AI42" s="8" t="e">
        <f t="shared" si="66"/>
        <v>#DIV/0!</v>
      </c>
      <c r="AJ42" s="31" t="e">
        <f t="shared" si="67"/>
        <v>#DIV/0!</v>
      </c>
      <c r="AK42" s="31" t="e">
        <f t="shared" si="54"/>
        <v>#DIV/0!</v>
      </c>
      <c r="AL42" s="31" t="e">
        <f t="shared" si="54"/>
        <v>#DIV/0!</v>
      </c>
      <c r="AM42" s="31" t="e">
        <f t="shared" si="54"/>
        <v>#VALUE!</v>
      </c>
      <c r="AN42" s="31" t="e">
        <f t="shared" si="54"/>
        <v>#VALUE!</v>
      </c>
      <c r="AO42" s="8">
        <f t="shared" si="55"/>
        <v>0.14511873350923482</v>
      </c>
      <c r="AP42" s="8">
        <f t="shared" si="56"/>
        <v>0.1619718309859155</v>
      </c>
      <c r="AQ42" s="8">
        <f t="shared" si="56"/>
        <v>0.33450704225352113</v>
      </c>
      <c r="AR42" s="8">
        <f t="shared" si="56"/>
        <v>0.21142857142857144</v>
      </c>
      <c r="AS42" s="8">
        <f t="shared" si="56"/>
        <v>0.25041186161449752</v>
      </c>
      <c r="AT42" s="8">
        <f t="shared" si="56"/>
        <v>0.28852459016393445</v>
      </c>
      <c r="BA42" s="8">
        <f t="shared" si="57"/>
        <v>0.20696937697993664</v>
      </c>
      <c r="BB42" s="8">
        <f>IFERROR(BB30*2/(AQ18+2*SUM(AR18:INDEX(AR18:AT18,$B$2))-INDEX(AR18:AT18,$B$2)),"")</f>
        <v>0.24830464267083985</v>
      </c>
      <c r="BE42" s="8">
        <f>2*SUM(AO30:INDEX(AO30:AZ30,$A$2))/(SUM(AO18:INDEX(AO18:AZ18,$A$2))*2+Y18-INDEX(AO18:AZ18,$A$2))</f>
        <v>0.2529137529137529</v>
      </c>
      <c r="BF42" s="122" t="e">
        <f t="shared" si="58"/>
        <v>#DIV/0!</v>
      </c>
      <c r="BG42" s="111" t="e">
        <f t="shared" si="58"/>
        <v>#DIV/0!</v>
      </c>
      <c r="BH42" s="111" t="e">
        <f t="shared" si="58"/>
        <v>#DIV/0!</v>
      </c>
      <c r="BI42" s="111" t="e">
        <f t="shared" si="58"/>
        <v>#DIV/0!</v>
      </c>
      <c r="BJ42" s="111" t="e">
        <f t="shared" si="58"/>
        <v>#DIV/0!</v>
      </c>
      <c r="BK42" s="111" t="e">
        <f t="shared" si="58"/>
        <v>#DIV/0!</v>
      </c>
      <c r="BL42" s="111"/>
      <c r="BM42" s="111"/>
      <c r="BN42" s="111"/>
      <c r="BO42" s="111"/>
      <c r="BP42" s="111"/>
      <c r="BQ42" s="111"/>
      <c r="BR42" s="111" t="e">
        <f t="shared" si="68"/>
        <v>#DIV/0!</v>
      </c>
      <c r="BS42" s="111" t="e">
        <f t="shared" si="59"/>
        <v>#DIV/0!</v>
      </c>
      <c r="BT42" s="111" t="e">
        <f t="shared" si="59"/>
        <v>#VALUE!</v>
      </c>
      <c r="BU42" s="111" t="e">
        <f t="shared" si="59"/>
        <v>#VALUE!</v>
      </c>
      <c r="BV42" s="111" t="e">
        <f t="shared" si="60"/>
        <v>#DIV/0!</v>
      </c>
    </row>
    <row r="43" spans="1:74" x14ac:dyDescent="0.25">
      <c r="A43" t="s">
        <v>7</v>
      </c>
      <c r="B43" s="8" t="str">
        <f t="shared" si="61"/>
        <v/>
      </c>
      <c r="C43" s="8" t="str">
        <f t="shared" si="61"/>
        <v/>
      </c>
      <c r="D43" s="8" t="str">
        <f t="shared" si="61"/>
        <v/>
      </c>
      <c r="E43" s="8" t="str">
        <f t="shared" si="61"/>
        <v/>
      </c>
      <c r="F43" s="8" t="str">
        <f t="shared" si="61"/>
        <v/>
      </c>
      <c r="G43" s="8" t="str">
        <f t="shared" si="61"/>
        <v/>
      </c>
      <c r="H43" s="8" t="str">
        <f t="shared" si="61"/>
        <v/>
      </c>
      <c r="I43" s="8" t="str">
        <f t="shared" si="61"/>
        <v/>
      </c>
      <c r="J43" s="8" t="str">
        <f t="shared" si="61"/>
        <v/>
      </c>
      <c r="K43" s="8" t="str">
        <f t="shared" si="61"/>
        <v/>
      </c>
      <c r="L43" s="8" t="str">
        <f t="shared" si="61"/>
        <v/>
      </c>
      <c r="M43" s="8" t="str">
        <f t="shared" si="61"/>
        <v/>
      </c>
      <c r="N43" s="8" t="e">
        <f t="shared" si="50"/>
        <v>#DIV/0!</v>
      </c>
      <c r="O43" s="8" t="e">
        <f t="shared" si="50"/>
        <v>#DIV/0!</v>
      </c>
      <c r="P43" s="8" t="e">
        <f t="shared" si="50"/>
        <v>#DIV/0!</v>
      </c>
      <c r="Q43" s="8" t="e">
        <f t="shared" si="50"/>
        <v>#DIV/0!</v>
      </c>
      <c r="R43" s="8" t="e">
        <f t="shared" si="50"/>
        <v>#DIV/0!</v>
      </c>
      <c r="S43" s="8" t="e">
        <f t="shared" si="50"/>
        <v>#DIV/0!</v>
      </c>
      <c r="T43" s="8" t="e">
        <f t="shared" si="50"/>
        <v>#DIV/0!</v>
      </c>
      <c r="U43" s="8" t="e">
        <f t="shared" si="50"/>
        <v>#DIV/0!</v>
      </c>
      <c r="V43" s="8" t="e">
        <f t="shared" si="50"/>
        <v>#DIV/0!</v>
      </c>
      <c r="W43" s="8" t="e">
        <f t="shared" si="50"/>
        <v>#DIV/0!</v>
      </c>
      <c r="X43" s="8" t="e">
        <f t="shared" si="50"/>
        <v>#DIV/0!</v>
      </c>
      <c r="Y43" s="8" t="e">
        <f t="shared" si="50"/>
        <v>#DIV/0!</v>
      </c>
      <c r="Z43" s="139" t="e">
        <f>2*SUM(N31:INDEX(N31:Y31,$A$2))/(SUM(N19:INDEX(N19:Y19,$A$2))*2+M19-INDEX(N19:Y19,$A$2))</f>
        <v>#DIV/0!</v>
      </c>
      <c r="AA43" s="8" t="e">
        <f t="shared" si="62"/>
        <v>#DIV/0!</v>
      </c>
      <c r="AB43" s="8" t="e">
        <f>2*SUM(Q31:INDEX(Q31:S31,$B$2))/(P19+SUM(Q19:INDEX(Q19:S19,$B$2))*2-INDEX(Q19:S19,$B$2))</f>
        <v>#DIV/0!</v>
      </c>
      <c r="AC43" s="8" t="str">
        <f t="shared" si="52"/>
        <v/>
      </c>
      <c r="AD43" s="8" t="str">
        <f t="shared" si="53"/>
        <v/>
      </c>
      <c r="AE43" s="8" t="e">
        <f>AVERAGE(B43:INDEX(B43:M43,$A$2))</f>
        <v>#DIV/0!</v>
      </c>
      <c r="AF43" s="8" t="e">
        <f t="shared" si="63"/>
        <v>#DIV/0!</v>
      </c>
      <c r="AG43" s="8" t="e">
        <f t="shared" si="64"/>
        <v>#DIV/0!</v>
      </c>
      <c r="AH43" s="8" t="e">
        <f t="shared" si="65"/>
        <v>#DIV/0!</v>
      </c>
      <c r="AI43" s="8" t="e">
        <f t="shared" si="66"/>
        <v>#DIV/0!</v>
      </c>
      <c r="AJ43" s="31" t="e">
        <f t="shared" si="67"/>
        <v>#DIV/0!</v>
      </c>
      <c r="AK43" s="31" t="e">
        <f t="shared" si="54"/>
        <v>#DIV/0!</v>
      </c>
      <c r="AL43" s="31" t="e">
        <f t="shared" si="54"/>
        <v>#DIV/0!</v>
      </c>
      <c r="AM43" s="31" t="e">
        <f t="shared" si="54"/>
        <v>#VALUE!</v>
      </c>
      <c r="AN43" s="31" t="e">
        <f t="shared" si="54"/>
        <v>#VALUE!</v>
      </c>
      <c r="AO43" s="8">
        <f t="shared" si="55"/>
        <v>0.1276595744680851</v>
      </c>
      <c r="AP43" s="8">
        <f t="shared" si="56"/>
        <v>0.17613636363636365</v>
      </c>
      <c r="AQ43" s="8">
        <f t="shared" si="56"/>
        <v>0.13272311212814644</v>
      </c>
      <c r="AR43" s="8">
        <f t="shared" si="56"/>
        <v>0.12441968430826369</v>
      </c>
      <c r="AS43" s="8">
        <f t="shared" si="56"/>
        <v>0.13659359190556492</v>
      </c>
      <c r="AT43" s="8">
        <f t="shared" si="56"/>
        <v>0.13771016813450759</v>
      </c>
      <c r="BA43" s="8">
        <f>IFERROR(BA31/(AVERAGE(Y19,AO19)+AVERAGE(AO19,AP19)+AVERAGE(AQ19,AP19)),"")</f>
        <v>0.14622057001239158</v>
      </c>
      <c r="BB43" s="8">
        <f>IFERROR(BB31*2/(AQ19+2*SUM(AR19:INDEX(AR19:AT19,$B$2))-INDEX(AR19:AT19,$B$2)),"")</f>
        <v>0.13325740318906606</v>
      </c>
      <c r="BE43" s="8">
        <f>2*SUM(AO31:INDEX(AO31:AZ31,$A$2))/(SUM(AO19:INDEX(AO19:AZ19,$A$2))*2+Y19-INDEX(AO19:AZ19,$A$2))</f>
        <v>0.15357816809406299</v>
      </c>
      <c r="BF43" s="122" t="e">
        <f t="shared" si="58"/>
        <v>#DIV/0!</v>
      </c>
      <c r="BG43" s="111" t="e">
        <f t="shared" si="58"/>
        <v>#DIV/0!</v>
      </c>
      <c r="BH43" s="111" t="e">
        <f t="shared" si="58"/>
        <v>#DIV/0!</v>
      </c>
      <c r="BI43" s="111" t="e">
        <f t="shared" si="58"/>
        <v>#DIV/0!</v>
      </c>
      <c r="BJ43" s="111" t="e">
        <f t="shared" si="58"/>
        <v>#DIV/0!</v>
      </c>
      <c r="BK43" s="111" t="e">
        <f t="shared" si="58"/>
        <v>#DIV/0!</v>
      </c>
      <c r="BL43" s="111"/>
      <c r="BM43" s="111"/>
      <c r="BN43" s="111"/>
      <c r="BO43" s="111"/>
      <c r="BP43" s="111"/>
      <c r="BQ43" s="111"/>
      <c r="BR43" s="111" t="e">
        <f t="shared" si="68"/>
        <v>#DIV/0!</v>
      </c>
      <c r="BS43" s="111" t="e">
        <f t="shared" si="59"/>
        <v>#DIV/0!</v>
      </c>
      <c r="BT43" s="111" t="e">
        <f t="shared" si="59"/>
        <v>#VALUE!</v>
      </c>
      <c r="BU43" s="111" t="e">
        <f t="shared" si="59"/>
        <v>#VALUE!</v>
      </c>
      <c r="BV43" s="111" t="e">
        <f t="shared" si="60"/>
        <v>#DIV/0!</v>
      </c>
    </row>
    <row r="44" spans="1:74" x14ac:dyDescent="0.25">
      <c r="A44" t="s">
        <v>8</v>
      </c>
      <c r="B44" s="8" t="str">
        <f t="shared" si="61"/>
        <v/>
      </c>
      <c r="C44" s="8" t="str">
        <f t="shared" si="61"/>
        <v/>
      </c>
      <c r="D44" s="8" t="str">
        <f t="shared" si="61"/>
        <v/>
      </c>
      <c r="E44" s="8" t="str">
        <f t="shared" si="61"/>
        <v/>
      </c>
      <c r="F44" s="8" t="str">
        <f t="shared" si="61"/>
        <v/>
      </c>
      <c r="G44" s="8" t="str">
        <f t="shared" si="61"/>
        <v/>
      </c>
      <c r="H44" s="8" t="str">
        <f t="shared" si="61"/>
        <v/>
      </c>
      <c r="I44" s="8" t="str">
        <f t="shared" si="61"/>
        <v/>
      </c>
      <c r="J44" s="8" t="str">
        <f t="shared" si="61"/>
        <v/>
      </c>
      <c r="K44" s="8" t="str">
        <f t="shared" si="61"/>
        <v/>
      </c>
      <c r="L44" s="8" t="str">
        <f t="shared" si="61"/>
        <v/>
      </c>
      <c r="M44" s="8" t="str">
        <f t="shared" si="61"/>
        <v/>
      </c>
      <c r="N44" s="8" t="e">
        <f t="shared" si="50"/>
        <v>#DIV/0!</v>
      </c>
      <c r="O44" s="8" t="e">
        <f t="shared" si="50"/>
        <v>#DIV/0!</v>
      </c>
      <c r="P44" s="8" t="e">
        <f t="shared" si="50"/>
        <v>#DIV/0!</v>
      </c>
      <c r="Q44" s="8" t="e">
        <f t="shared" si="50"/>
        <v>#DIV/0!</v>
      </c>
      <c r="R44" s="8" t="e">
        <f t="shared" si="50"/>
        <v>#DIV/0!</v>
      </c>
      <c r="S44" s="8" t="e">
        <f t="shared" si="50"/>
        <v>#DIV/0!</v>
      </c>
      <c r="T44" s="8" t="e">
        <f t="shared" si="50"/>
        <v>#DIV/0!</v>
      </c>
      <c r="U44" s="8" t="e">
        <f t="shared" si="50"/>
        <v>#DIV/0!</v>
      </c>
      <c r="V44" s="8" t="e">
        <f t="shared" si="50"/>
        <v>#DIV/0!</v>
      </c>
      <c r="W44" s="8" t="e">
        <f t="shared" si="50"/>
        <v>#DIV/0!</v>
      </c>
      <c r="X44" s="8" t="e">
        <f t="shared" si="50"/>
        <v>#DIV/0!</v>
      </c>
      <c r="Y44" s="8" t="e">
        <f t="shared" si="50"/>
        <v>#DIV/0!</v>
      </c>
      <c r="Z44" s="139" t="e">
        <f>2*SUM(N32:INDEX(N32:Y32,$A$2))/(SUM(N20:INDEX(N20:Y20,$A$2))*2+M20-INDEX(N20:Y20,$A$2))</f>
        <v>#DIV/0!</v>
      </c>
      <c r="AA44" s="8" t="e">
        <f t="shared" si="62"/>
        <v>#DIV/0!</v>
      </c>
      <c r="AB44" s="8" t="e">
        <f>2*SUM(Q32:INDEX(Q32:S32,$B$2))/(P20+SUM(Q20:INDEX(Q20:S20,$B$2))*2-INDEX(Q20:S20,$B$2))</f>
        <v>#DIV/0!</v>
      </c>
      <c r="AC44" s="8" t="str">
        <f t="shared" si="52"/>
        <v/>
      </c>
      <c r="AD44" s="8" t="str">
        <f t="shared" si="53"/>
        <v/>
      </c>
      <c r="AE44" s="8" t="e">
        <f>AVERAGE(B44:INDEX(B44:M44,$A$2))</f>
        <v>#DIV/0!</v>
      </c>
      <c r="AF44" s="8" t="e">
        <f t="shared" si="63"/>
        <v>#DIV/0!</v>
      </c>
      <c r="AG44" s="8" t="e">
        <f t="shared" si="64"/>
        <v>#DIV/0!</v>
      </c>
      <c r="AH44" s="8" t="e">
        <f t="shared" si="65"/>
        <v>#DIV/0!</v>
      </c>
      <c r="AI44" s="8" t="e">
        <f t="shared" si="66"/>
        <v>#DIV/0!</v>
      </c>
      <c r="AJ44" s="31" t="e">
        <f t="shared" si="67"/>
        <v>#DIV/0!</v>
      </c>
      <c r="AK44" s="31" t="e">
        <f t="shared" si="54"/>
        <v>#DIV/0!</v>
      </c>
      <c r="AL44" s="31" t="e">
        <f t="shared" si="54"/>
        <v>#DIV/0!</v>
      </c>
      <c r="AM44" s="31" t="e">
        <f t="shared" si="54"/>
        <v>#VALUE!</v>
      </c>
      <c r="AN44" s="31" t="e">
        <f t="shared" si="54"/>
        <v>#VALUE!</v>
      </c>
      <c r="AO44" s="8">
        <f t="shared" si="55"/>
        <v>7.2824156305506219E-2</v>
      </c>
      <c r="AP44" s="8">
        <f t="shared" si="56"/>
        <v>0.17279046673286991</v>
      </c>
      <c r="AQ44" s="8">
        <f t="shared" si="56"/>
        <v>0.32</v>
      </c>
      <c r="AR44" s="8">
        <f t="shared" si="56"/>
        <v>0.1152073732718894</v>
      </c>
      <c r="AS44" s="8">
        <f t="shared" si="56"/>
        <v>0.11470588235294117</v>
      </c>
      <c r="AT44" s="8">
        <f t="shared" si="56"/>
        <v>0.12671232876712329</v>
      </c>
      <c r="BA44" s="8">
        <f t="shared" ref="BA44:BA46" si="69">IFERROR(BA32/(AVERAGE(Y20,AO20)+AVERAGE(AO20,AP20)+AVERAGE(AQ20,AP20)),"")</f>
        <v>0.18051013734466972</v>
      </c>
      <c r="BB44" s="8">
        <f>IFERROR(BB32*2/(AQ20+2*SUM(AR20:INDEX(AR20:AT20,$B$2))-INDEX(AR20:AT20,$B$2)),"")</f>
        <v>0.11819887429643527</v>
      </c>
      <c r="BE44" s="8">
        <f>2*SUM(AO32:INDEX(AO32:AZ32,$A$2))/(SUM(AO20:INDEX(AO20:AZ20,$A$2))*2+Y20-INDEX(AO20:AZ20,$A$2))</f>
        <v>0.17376269721201643</v>
      </c>
      <c r="BF44" s="122" t="e">
        <f t="shared" si="58"/>
        <v>#DIV/0!</v>
      </c>
      <c r="BG44" s="111" t="e">
        <f t="shared" si="58"/>
        <v>#DIV/0!</v>
      </c>
      <c r="BH44" s="111" t="e">
        <f t="shared" si="58"/>
        <v>#DIV/0!</v>
      </c>
      <c r="BI44" s="111" t="e">
        <f t="shared" si="58"/>
        <v>#DIV/0!</v>
      </c>
      <c r="BJ44" s="111" t="e">
        <f t="shared" si="58"/>
        <v>#DIV/0!</v>
      </c>
      <c r="BK44" s="111" t="e">
        <f t="shared" si="58"/>
        <v>#DIV/0!</v>
      </c>
      <c r="BL44" s="111"/>
      <c r="BM44" s="111"/>
      <c r="BN44" s="111"/>
      <c r="BO44" s="111"/>
      <c r="BP44" s="111"/>
      <c r="BQ44" s="111"/>
      <c r="BR44" s="111" t="e">
        <f t="shared" si="68"/>
        <v>#DIV/0!</v>
      </c>
      <c r="BS44" s="111" t="e">
        <f t="shared" si="59"/>
        <v>#DIV/0!</v>
      </c>
      <c r="BT44" s="111" t="e">
        <f t="shared" si="59"/>
        <v>#VALUE!</v>
      </c>
      <c r="BU44" s="111" t="e">
        <f t="shared" si="59"/>
        <v>#VALUE!</v>
      </c>
      <c r="BV44" s="111" t="e">
        <f t="shared" si="60"/>
        <v>#DIV/0!</v>
      </c>
    </row>
    <row r="45" spans="1:74" x14ac:dyDescent="0.25">
      <c r="A45" t="s">
        <v>1</v>
      </c>
      <c r="B45" s="8" t="str">
        <f t="shared" si="61"/>
        <v/>
      </c>
      <c r="C45" s="8" t="str">
        <f t="shared" si="61"/>
        <v/>
      </c>
      <c r="D45" s="8" t="str">
        <f t="shared" si="61"/>
        <v/>
      </c>
      <c r="E45" s="8" t="str">
        <f t="shared" si="61"/>
        <v/>
      </c>
      <c r="F45" s="8" t="str">
        <f t="shared" si="61"/>
        <v/>
      </c>
      <c r="G45" s="8" t="str">
        <f t="shared" si="61"/>
        <v/>
      </c>
      <c r="H45" s="8" t="str">
        <f t="shared" si="61"/>
        <v/>
      </c>
      <c r="I45" s="8" t="str">
        <f t="shared" si="61"/>
        <v/>
      </c>
      <c r="J45" s="8" t="str">
        <f t="shared" si="61"/>
        <v/>
      </c>
      <c r="K45" s="8" t="str">
        <f t="shared" si="61"/>
        <v/>
      </c>
      <c r="L45" s="8" t="str">
        <f t="shared" si="61"/>
        <v/>
      </c>
      <c r="M45" s="8" t="str">
        <f t="shared" si="61"/>
        <v/>
      </c>
      <c r="N45" s="8" t="e">
        <f t="shared" si="50"/>
        <v>#DIV/0!</v>
      </c>
      <c r="O45" s="8" t="e">
        <f t="shared" si="50"/>
        <v>#DIV/0!</v>
      </c>
      <c r="P45" s="8" t="e">
        <f t="shared" si="50"/>
        <v>#DIV/0!</v>
      </c>
      <c r="Q45" s="8" t="e">
        <f t="shared" si="50"/>
        <v>#DIV/0!</v>
      </c>
      <c r="R45" s="8" t="e">
        <f t="shared" si="50"/>
        <v>#DIV/0!</v>
      </c>
      <c r="S45" s="8" t="e">
        <f t="shared" si="50"/>
        <v>#DIV/0!</v>
      </c>
      <c r="T45" s="8" t="e">
        <f t="shared" si="50"/>
        <v>#DIV/0!</v>
      </c>
      <c r="U45" s="8" t="e">
        <f t="shared" si="50"/>
        <v>#DIV/0!</v>
      </c>
      <c r="V45" s="8" t="e">
        <f t="shared" si="50"/>
        <v>#DIV/0!</v>
      </c>
      <c r="W45" s="8" t="e">
        <f t="shared" si="50"/>
        <v>#DIV/0!</v>
      </c>
      <c r="X45" s="8" t="e">
        <f t="shared" si="50"/>
        <v>#DIV/0!</v>
      </c>
      <c r="Y45" s="8" t="e">
        <f t="shared" si="50"/>
        <v>#DIV/0!</v>
      </c>
      <c r="Z45" s="139" t="e">
        <f>2*SUM(N33:INDEX(N33:Y33,$A$2))/(SUM(N21:INDEX(N21:Y21,$A$2))*2+M21-INDEX(N21:Y21,$A$2))</f>
        <v>#DIV/0!</v>
      </c>
      <c r="AA45" s="8" t="e">
        <f t="shared" si="62"/>
        <v>#DIV/0!</v>
      </c>
      <c r="AB45" s="8" t="e">
        <f>2*SUM(Q33:INDEX(Q33:S33,$B$2))/(P21+SUM(Q21:INDEX(Q21:S21,$B$2))*2-INDEX(Q21:S21,$B$2))</f>
        <v>#DIV/0!</v>
      </c>
      <c r="AC45" s="8" t="str">
        <f t="shared" si="52"/>
        <v/>
      </c>
      <c r="AD45" s="8" t="str">
        <f t="shared" si="53"/>
        <v/>
      </c>
      <c r="AE45" s="8" t="e">
        <f>AVERAGE(B45:INDEX(B45:M45,$A$2))</f>
        <v>#DIV/0!</v>
      </c>
      <c r="AF45" s="8" t="e">
        <f t="shared" si="63"/>
        <v>#DIV/0!</v>
      </c>
      <c r="AG45" s="8" t="e">
        <f t="shared" si="64"/>
        <v>#DIV/0!</v>
      </c>
      <c r="AH45" s="8" t="e">
        <f t="shared" si="65"/>
        <v>#DIV/0!</v>
      </c>
      <c r="AI45" s="8" t="e">
        <f t="shared" si="66"/>
        <v>#DIV/0!</v>
      </c>
      <c r="AJ45" s="31" t="e">
        <f t="shared" si="67"/>
        <v>#DIV/0!</v>
      </c>
      <c r="AK45" s="31" t="e">
        <f t="shared" si="54"/>
        <v>#DIV/0!</v>
      </c>
      <c r="AL45" s="31" t="e">
        <f t="shared" si="54"/>
        <v>#DIV/0!</v>
      </c>
      <c r="AM45" s="31" t="e">
        <f t="shared" si="54"/>
        <v>#VALUE!</v>
      </c>
      <c r="AN45" s="31" t="e">
        <f t="shared" si="54"/>
        <v>#VALUE!</v>
      </c>
      <c r="AO45" s="8">
        <f t="shared" si="55"/>
        <v>4.5977011494252873E-2</v>
      </c>
      <c r="AP45" s="8">
        <f t="shared" si="56"/>
        <v>7.2649572649572655E-2</v>
      </c>
      <c r="AQ45" s="8">
        <f t="shared" si="56"/>
        <v>0.17268445839874411</v>
      </c>
      <c r="AR45" s="8">
        <f t="shared" si="56"/>
        <v>0.16274864376130199</v>
      </c>
      <c r="AS45" s="8">
        <f t="shared" si="56"/>
        <v>0.20229007633587787</v>
      </c>
      <c r="AT45" s="8">
        <f t="shared" si="56"/>
        <v>0.17741935483870969</v>
      </c>
      <c r="BA45" s="8">
        <f t="shared" si="69"/>
        <v>8.3840917233966319E-2</v>
      </c>
      <c r="BB45" s="8">
        <f>IFERROR(BB33*2/(AQ21+2*SUM(AR21:INDEX(AR21:AT21,$B$2))-INDEX(AR21:AT21,$B$2)),"")</f>
        <v>0.1803182086034178</v>
      </c>
      <c r="BE45" s="8">
        <f>2*SUM(AO33:INDEX(AO33:AZ33,$A$2))/(SUM(AO21:INDEX(AO21:AZ21,$A$2))*2+Y21-INDEX(AO21:AZ21,$A$2))</f>
        <v>0.13921113689095127</v>
      </c>
      <c r="BF45" s="122" t="e">
        <f t="shared" si="58"/>
        <v>#DIV/0!</v>
      </c>
      <c r="BG45" s="111" t="e">
        <f t="shared" si="58"/>
        <v>#DIV/0!</v>
      </c>
      <c r="BH45" s="111" t="e">
        <f t="shared" si="58"/>
        <v>#DIV/0!</v>
      </c>
      <c r="BI45" s="111" t="e">
        <f t="shared" si="58"/>
        <v>#DIV/0!</v>
      </c>
      <c r="BJ45" s="111" t="e">
        <f t="shared" si="58"/>
        <v>#DIV/0!</v>
      </c>
      <c r="BK45" s="111" t="e">
        <f t="shared" si="58"/>
        <v>#DIV/0!</v>
      </c>
      <c r="BL45" s="111"/>
      <c r="BM45" s="111"/>
      <c r="BN45" s="111"/>
      <c r="BO45" s="111"/>
      <c r="BP45" s="111"/>
      <c r="BQ45" s="111"/>
      <c r="BR45" s="111" t="e">
        <f t="shared" si="68"/>
        <v>#DIV/0!</v>
      </c>
      <c r="BS45" s="111" t="e">
        <f t="shared" si="59"/>
        <v>#DIV/0!</v>
      </c>
      <c r="BT45" s="111" t="e">
        <f t="shared" si="59"/>
        <v>#VALUE!</v>
      </c>
      <c r="BU45" s="111" t="e">
        <f t="shared" si="59"/>
        <v>#VALUE!</v>
      </c>
      <c r="BV45" s="111" t="e">
        <f t="shared" si="60"/>
        <v>#DIV/0!</v>
      </c>
    </row>
    <row r="46" spans="1:74" x14ac:dyDescent="0.25">
      <c r="A46" t="s">
        <v>2</v>
      </c>
      <c r="B46" s="8" t="str">
        <f t="shared" si="61"/>
        <v/>
      </c>
      <c r="C46" s="8" t="str">
        <f t="shared" si="61"/>
        <v/>
      </c>
      <c r="D46" s="8" t="str">
        <f t="shared" si="61"/>
        <v/>
      </c>
      <c r="E46" s="8" t="str">
        <f t="shared" si="61"/>
        <v/>
      </c>
      <c r="F46" s="8" t="str">
        <f t="shared" si="61"/>
        <v/>
      </c>
      <c r="G46" s="8" t="str">
        <f t="shared" si="61"/>
        <v/>
      </c>
      <c r="H46" s="8" t="str">
        <f t="shared" si="61"/>
        <v/>
      </c>
      <c r="I46" s="8" t="str">
        <f t="shared" si="61"/>
        <v/>
      </c>
      <c r="J46" s="8" t="str">
        <f t="shared" si="61"/>
        <v/>
      </c>
      <c r="K46" s="8" t="str">
        <f t="shared" si="61"/>
        <v/>
      </c>
      <c r="L46" s="8" t="str">
        <f t="shared" si="61"/>
        <v/>
      </c>
      <c r="M46" s="8" t="str">
        <f t="shared" si="61"/>
        <v/>
      </c>
      <c r="N46" s="8" t="e">
        <f t="shared" si="50"/>
        <v>#DIV/0!</v>
      </c>
      <c r="O46" s="8" t="e">
        <f t="shared" si="50"/>
        <v>#DIV/0!</v>
      </c>
      <c r="P46" s="8" t="e">
        <f t="shared" si="50"/>
        <v>#DIV/0!</v>
      </c>
      <c r="Q46" s="8" t="e">
        <f t="shared" si="50"/>
        <v>#DIV/0!</v>
      </c>
      <c r="R46" s="8" t="e">
        <f t="shared" si="50"/>
        <v>#DIV/0!</v>
      </c>
      <c r="S46" s="8" t="e">
        <f t="shared" si="50"/>
        <v>#DIV/0!</v>
      </c>
      <c r="T46" s="8" t="e">
        <f t="shared" si="50"/>
        <v>#DIV/0!</v>
      </c>
      <c r="U46" s="8" t="e">
        <f t="shared" si="50"/>
        <v>#DIV/0!</v>
      </c>
      <c r="V46" s="8" t="e">
        <f t="shared" si="50"/>
        <v>#DIV/0!</v>
      </c>
      <c r="W46" s="8" t="e">
        <f t="shared" si="50"/>
        <v>#DIV/0!</v>
      </c>
      <c r="X46" s="8" t="e">
        <f t="shared" si="50"/>
        <v>#DIV/0!</v>
      </c>
      <c r="Y46" s="8" t="e">
        <f t="shared" si="50"/>
        <v>#DIV/0!</v>
      </c>
      <c r="Z46" s="139" t="e">
        <f>2*SUM(N34:INDEX(N34:Y34,$A$2))/(SUM(N22:INDEX(N22:Y22,$A$2))*2+M22-INDEX(N22:Y22,$A$2))</f>
        <v>#DIV/0!</v>
      </c>
      <c r="AA46" s="8" t="e">
        <f t="shared" si="62"/>
        <v>#DIV/0!</v>
      </c>
      <c r="AB46" s="8" t="e">
        <f>2*SUM(Q34:INDEX(Q34:S34,$B$2))/(P22+SUM(Q22:INDEX(Q22:S22,$B$2))*2-INDEX(Q22:S22,$B$2))</f>
        <v>#DIV/0!</v>
      </c>
      <c r="AC46" s="8" t="str">
        <f t="shared" si="52"/>
        <v/>
      </c>
      <c r="AD46" s="8" t="str">
        <f t="shared" si="53"/>
        <v/>
      </c>
      <c r="AE46" s="8" t="e">
        <f>AVERAGE(B46:INDEX(B46:M46,$A$2))</f>
        <v>#DIV/0!</v>
      </c>
      <c r="AF46" s="8" t="e">
        <f t="shared" si="63"/>
        <v>#DIV/0!</v>
      </c>
      <c r="AG46" s="8" t="e">
        <f t="shared" si="64"/>
        <v>#DIV/0!</v>
      </c>
      <c r="AH46" s="8" t="e">
        <f t="shared" si="65"/>
        <v>#DIV/0!</v>
      </c>
      <c r="AI46" s="8" t="e">
        <f t="shared" si="66"/>
        <v>#DIV/0!</v>
      </c>
      <c r="AJ46" s="31" t="e">
        <f t="shared" si="67"/>
        <v>#DIV/0!</v>
      </c>
      <c r="AK46" s="31" t="e">
        <f t="shared" si="54"/>
        <v>#DIV/0!</v>
      </c>
      <c r="AL46" s="31" t="e">
        <f t="shared" si="54"/>
        <v>#DIV/0!</v>
      </c>
      <c r="AM46" s="31" t="e">
        <f t="shared" si="54"/>
        <v>#VALUE!</v>
      </c>
      <c r="AN46" s="31" t="e">
        <f t="shared" si="54"/>
        <v>#VALUE!</v>
      </c>
      <c r="AO46" s="8">
        <f t="shared" si="55"/>
        <v>6.8965517241379309E-2</v>
      </c>
      <c r="AP46" s="8">
        <f t="shared" si="56"/>
        <v>7.963800904977375E-2</v>
      </c>
      <c r="AQ46" s="8">
        <f t="shared" si="56"/>
        <v>0.18328840970350405</v>
      </c>
      <c r="AR46" s="8">
        <f t="shared" si="56"/>
        <v>0.16959064327485379</v>
      </c>
      <c r="AS46" s="8">
        <f t="shared" si="56"/>
        <v>0.15937499999999999</v>
      </c>
      <c r="AT46" s="8">
        <f t="shared" si="56"/>
        <v>0.14756671899529042</v>
      </c>
      <c r="BA46" s="8">
        <f t="shared" si="69"/>
        <v>9.8271155595996362E-2</v>
      </c>
      <c r="BB46" s="8">
        <f>IFERROR(BB34*2/(AQ22+2*SUM(AR22:INDEX(AR22:AT22,$B$2))-INDEX(AR22:AT22,$B$2)),"")</f>
        <v>0.15910249872514023</v>
      </c>
      <c r="BE46" s="8">
        <f>2*SUM(AO34:INDEX(AO34:AZ34,$A$2))/(SUM(AO22:INDEX(AO22:AZ22,$A$2))*2+Y22-INDEX(AO22:AZ22,$A$2))</f>
        <v>0.14030443414956983</v>
      </c>
      <c r="BF46" s="122" t="e">
        <f t="shared" si="58"/>
        <v>#DIV/0!</v>
      </c>
      <c r="BG46" s="111" t="e">
        <f t="shared" si="58"/>
        <v>#DIV/0!</v>
      </c>
      <c r="BH46" s="111" t="e">
        <f t="shared" si="58"/>
        <v>#DIV/0!</v>
      </c>
      <c r="BI46" s="111" t="e">
        <f t="shared" si="58"/>
        <v>#DIV/0!</v>
      </c>
      <c r="BJ46" s="111" t="e">
        <f t="shared" si="58"/>
        <v>#DIV/0!</v>
      </c>
      <c r="BK46" s="111" t="e">
        <f t="shared" si="58"/>
        <v>#DIV/0!</v>
      </c>
      <c r="BL46" s="111"/>
      <c r="BM46" s="111"/>
      <c r="BN46" s="111"/>
      <c r="BO46" s="111"/>
      <c r="BP46" s="111"/>
      <c r="BQ46" s="111"/>
      <c r="BR46" s="111" t="e">
        <f t="shared" si="68"/>
        <v>#DIV/0!</v>
      </c>
      <c r="BS46" s="111" t="e">
        <f t="shared" si="59"/>
        <v>#DIV/0!</v>
      </c>
      <c r="BT46" s="111" t="e">
        <f t="shared" si="59"/>
        <v>#VALUE!</v>
      </c>
      <c r="BU46" s="111" t="e">
        <f t="shared" si="59"/>
        <v>#VALUE!</v>
      </c>
      <c r="BV46" s="111" t="e">
        <f t="shared" si="60"/>
        <v>#DIV/0!</v>
      </c>
    </row>
    <row r="47" spans="1:74" x14ac:dyDescent="0.25">
      <c r="A47" s="135" t="s">
        <v>136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31"/>
      <c r="AK47" s="31"/>
      <c r="AL47" s="31"/>
      <c r="AM47" s="31"/>
      <c r="AN47" s="31"/>
      <c r="AO47" s="8"/>
      <c r="AP47" s="8">
        <f>IFERROR(AP35/(SUM(AO23,AP23)/2),"")</f>
        <v>7.7596996245306638E-2</v>
      </c>
      <c r="AQ47" s="8">
        <f t="shared" si="56"/>
        <v>3.6449147560258674E-2</v>
      </c>
      <c r="AR47" s="8">
        <f t="shared" si="56"/>
        <v>3.4448818897637797E-2</v>
      </c>
      <c r="AS47" s="8">
        <f t="shared" si="56"/>
        <v>1.8922254216371864E-2</v>
      </c>
      <c r="AT47" s="8">
        <f t="shared" si="56"/>
        <v>1.052262364082778E-2</v>
      </c>
      <c r="BA47" s="8">
        <f>IFERROR(BA35/(SUM(AO23,AP23,AP23,AQ23)/2),"")</f>
        <v>4.9599999999999998E-2</v>
      </c>
      <c r="BB47" s="8">
        <f>IFERROR(BB35*2/(AQ23+2*SUM(AR23:INDEX(AR23:AT23,$B$2))-INDEX(AR23:AT23,$B$2)),"")</f>
        <v>1.9961717254580257E-2</v>
      </c>
      <c r="BE47" s="8">
        <f>2*SUM(AO35:INDEX(AO35:AZ35,$A$2))/(SUM(AO23:INDEX(AO23:AZ23,$A$2))*2+Y23-INDEX(AO23:AZ23,$A$2))</f>
        <v>2.7511717953943346E-2</v>
      </c>
      <c r="BF47" s="122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</row>
    <row r="48" spans="1:74" s="17" customFormat="1" x14ac:dyDescent="0.25">
      <c r="A48" s="1" t="s">
        <v>3</v>
      </c>
      <c r="B48" s="9" t="str">
        <f t="shared" ref="B48:M48" si="70">IFERROR(B36/B24,"")</f>
        <v/>
      </c>
      <c r="C48" s="9" t="str">
        <f t="shared" si="70"/>
        <v/>
      </c>
      <c r="D48" s="9" t="str">
        <f t="shared" si="70"/>
        <v/>
      </c>
      <c r="E48" s="9" t="str">
        <f t="shared" si="70"/>
        <v/>
      </c>
      <c r="F48" s="9" t="str">
        <f t="shared" si="70"/>
        <v/>
      </c>
      <c r="G48" s="9" t="str">
        <f t="shared" si="70"/>
        <v/>
      </c>
      <c r="H48" s="9" t="str">
        <f t="shared" si="70"/>
        <v/>
      </c>
      <c r="I48" s="9" t="str">
        <f t="shared" si="70"/>
        <v/>
      </c>
      <c r="J48" s="9" t="str">
        <f t="shared" si="70"/>
        <v/>
      </c>
      <c r="K48" s="9" t="str">
        <f t="shared" si="70"/>
        <v/>
      </c>
      <c r="L48" s="9" t="str">
        <f t="shared" si="70"/>
        <v/>
      </c>
      <c r="M48" s="9" t="str">
        <f t="shared" si="70"/>
        <v/>
      </c>
      <c r="N48" s="9" t="e">
        <f>N36/AVERAGE(M24:N24)</f>
        <v>#DIV/0!</v>
      </c>
      <c r="O48" s="9" t="e">
        <f t="shared" ref="O48:Y48" si="71">O36*2/SUM(N24:O24)</f>
        <v>#DIV/0!</v>
      </c>
      <c r="P48" s="9" t="e">
        <f t="shared" si="71"/>
        <v>#DIV/0!</v>
      </c>
      <c r="Q48" s="9" t="e">
        <f t="shared" si="71"/>
        <v>#DIV/0!</v>
      </c>
      <c r="R48" s="9" t="e">
        <f t="shared" si="71"/>
        <v>#DIV/0!</v>
      </c>
      <c r="S48" s="9" t="e">
        <f t="shared" si="71"/>
        <v>#DIV/0!</v>
      </c>
      <c r="T48" s="9" t="e">
        <f t="shared" si="71"/>
        <v>#DIV/0!</v>
      </c>
      <c r="U48" s="9" t="e">
        <f t="shared" si="71"/>
        <v>#DIV/0!</v>
      </c>
      <c r="V48" s="9" t="e">
        <f t="shared" si="71"/>
        <v>#DIV/0!</v>
      </c>
      <c r="W48" s="9" t="e">
        <f t="shared" si="71"/>
        <v>#DIV/0!</v>
      </c>
      <c r="X48" s="9" t="e">
        <f t="shared" si="71"/>
        <v>#DIV/0!</v>
      </c>
      <c r="Y48" s="9" t="e">
        <f t="shared" si="71"/>
        <v>#DIV/0!</v>
      </c>
      <c r="Z48" s="9" t="e">
        <f>2*SUM(N36:INDEX(N36:Y36,$A$2))/(SUM(N24:INDEX(N24:Y24,$A$2))*2+M24-INDEX(N24:Y24,$A$2))</f>
        <v>#DIV/0!</v>
      </c>
      <c r="AA48" s="9" t="e">
        <f t="shared" si="62"/>
        <v>#DIV/0!</v>
      </c>
      <c r="AB48" s="9" t="e">
        <f>2*SUM(Q36:INDEX(Q36:S36,$B$2))/(P24+SUM(Q24:INDEX(Q24:S24,$B$2))*2-INDEX(Q24:S24,$B$2))</f>
        <v>#DIV/0!</v>
      </c>
      <c r="AC48" s="9" t="str">
        <f t="shared" si="52"/>
        <v/>
      </c>
      <c r="AD48" s="9" t="str">
        <f t="shared" si="53"/>
        <v/>
      </c>
      <c r="AE48" s="28" t="e">
        <f>AVERAGE(B48:INDEX(B48:M48,$A$2))</f>
        <v>#DIV/0!</v>
      </c>
      <c r="AF48" s="28" t="e">
        <f t="shared" si="63"/>
        <v>#DIV/0!</v>
      </c>
      <c r="AG48" s="28" t="e">
        <f t="shared" si="64"/>
        <v>#DIV/0!</v>
      </c>
      <c r="AH48" s="28" t="e">
        <f t="shared" si="65"/>
        <v>#DIV/0!</v>
      </c>
      <c r="AI48" s="28" t="e">
        <f t="shared" si="66"/>
        <v>#DIV/0!</v>
      </c>
      <c r="AJ48" s="32" t="e">
        <f t="shared" si="67"/>
        <v>#DIV/0!</v>
      </c>
      <c r="AK48" s="32" t="e">
        <f t="shared" si="54"/>
        <v>#DIV/0!</v>
      </c>
      <c r="AL48" s="32" t="e">
        <f t="shared" si="54"/>
        <v>#DIV/0!</v>
      </c>
      <c r="AM48" s="32" t="e">
        <f t="shared" si="54"/>
        <v>#VALUE!</v>
      </c>
      <c r="AN48" s="32" t="e">
        <f t="shared" si="54"/>
        <v>#VALUE!</v>
      </c>
      <c r="AO48" s="28">
        <f t="shared" ref="AO48" si="72">IFERROR(AO36/AVERAGE(Y24,AO24),"")</f>
        <v>0.2236024844720497</v>
      </c>
      <c r="AP48" s="28">
        <f>IFERROR(AP36/AVERAGE(AO24,AP24),"")</f>
        <v>0.18049792531120332</v>
      </c>
      <c r="AQ48" s="28">
        <f>IFERROR(AQ36/AVERAGE(AP24,AQ24),"")</f>
        <v>0.26245586504511575</v>
      </c>
      <c r="AR48" s="28">
        <f>IFERROR(AR36/AVERAGE(AQ24,AR24),"")</f>
        <v>0.24069121579921826</v>
      </c>
      <c r="AS48" s="28">
        <f>IFERROR(AS36/AVERAGE(AR24,AS24),"")</f>
        <v>0.2532017635943733</v>
      </c>
      <c r="AT48" s="28">
        <f>IFERROR(AT36/AVERAGE(AS24,AT24),"")</f>
        <v>0.26872336107164602</v>
      </c>
      <c r="AU48" s="37"/>
      <c r="AV48" s="37"/>
      <c r="AW48" s="37"/>
      <c r="AX48" s="37"/>
      <c r="AY48" s="37"/>
      <c r="AZ48" s="37"/>
      <c r="BA48" s="28">
        <f>IFERROR(BA36/(AVERAGE(Y24,AO24)+AVERAGE(AO24,AP24)+AVERAGE(AQ24,AP24)),"")</f>
        <v>0.21996879875195008</v>
      </c>
      <c r="BB48" s="28">
        <f>IFERROR(BB36*2/(AQ24+2*SUM(AR24:INDEX(AR24:AT24,$B$2))-INDEX(AR24:AT24,$B$2)),"")</f>
        <v>0.2542780564909628</v>
      </c>
      <c r="BC48" s="37"/>
      <c r="BD48" s="37"/>
      <c r="BE48" s="28">
        <f>2*SUM(AO36:INDEX(AO36:AZ36,$A$2))/(SUM(AO24:INDEX(AO24:AZ24,$A$2))*2+Y24-INDEX(AO24:AZ24,$A$2))</f>
        <v>0.23739224514012494</v>
      </c>
      <c r="BF48" s="123" t="e">
        <f t="shared" si="58"/>
        <v>#DIV/0!</v>
      </c>
      <c r="BG48" s="118" t="e">
        <f t="shared" si="58"/>
        <v>#DIV/0!</v>
      </c>
      <c r="BH48" s="118" t="e">
        <f t="shared" si="58"/>
        <v>#DIV/0!</v>
      </c>
      <c r="BI48" s="118" t="e">
        <f t="shared" si="58"/>
        <v>#DIV/0!</v>
      </c>
      <c r="BJ48" s="118" t="e">
        <f t="shared" si="58"/>
        <v>#DIV/0!</v>
      </c>
      <c r="BK48" s="118" t="e">
        <f t="shared" si="58"/>
        <v>#DIV/0!</v>
      </c>
      <c r="BL48" s="118"/>
      <c r="BM48" s="118"/>
      <c r="BN48" s="118"/>
      <c r="BO48" s="118"/>
      <c r="BP48" s="118"/>
      <c r="BQ48" s="118"/>
      <c r="BR48" s="118" t="e">
        <f>BA48/((N36+O36+P36)/(SUM(M24,N24,N24,O24,O24,P24)/2))</f>
        <v>#DIV/0!</v>
      </c>
      <c r="BS48" s="118" t="e">
        <f t="shared" si="59"/>
        <v>#DIV/0!</v>
      </c>
      <c r="BT48" s="118" t="e">
        <f t="shared" si="59"/>
        <v>#VALUE!</v>
      </c>
      <c r="BU48" s="118" t="e">
        <f t="shared" si="59"/>
        <v>#VALUE!</v>
      </c>
      <c r="BV48" s="118" t="e">
        <f t="shared" si="60"/>
        <v>#DIV/0!</v>
      </c>
    </row>
    <row r="49" spans="1:74" x14ac:dyDescent="0.25">
      <c r="Z49" s="31" t="e">
        <f>2*SUM(N36:INDEX(N36:Y36,$A$2))/(SUM(N24:INDEX(N24:Y24,$A$2))*2+M24-INDEX(N24:Y24,$A$2))</f>
        <v>#DIV/0!</v>
      </c>
      <c r="AE49" s="31" t="e">
        <f>2*SUM(B36:INDEX(B36:M36,$A$2))/(SUM(B24:INDEX(B24:M24,$A$2))*2+B24-INDEX(B24:M24,$A$2))</f>
        <v>#DIV/0!</v>
      </c>
      <c r="BE49" s="32">
        <f>2*SUM(AO36:INDEX(AO36:AZ36,A2))/(SUM(AO24:INDEX(AO24:AZ24,A2))*2+Y24-INDEX(AO24:AZ24,A2))</f>
        <v>0.23739224514012494</v>
      </c>
      <c r="BF49" s="124"/>
    </row>
    <row r="50" spans="1:74" x14ac:dyDescent="0.25">
      <c r="BF50" s="124"/>
    </row>
    <row r="51" spans="1:74" s="17" customFormat="1" x14ac:dyDescent="0.25">
      <c r="A51" s="2" t="s">
        <v>12</v>
      </c>
      <c r="B51" s="3">
        <f t="shared" ref="B51:Y51" si="73">B15</f>
        <v>42005</v>
      </c>
      <c r="C51" s="3">
        <f t="shared" si="73"/>
        <v>42036</v>
      </c>
      <c r="D51" s="3">
        <f t="shared" si="73"/>
        <v>42064</v>
      </c>
      <c r="E51" s="3">
        <f t="shared" si="73"/>
        <v>42095</v>
      </c>
      <c r="F51" s="3">
        <f t="shared" si="73"/>
        <v>42125</v>
      </c>
      <c r="G51" s="3">
        <f t="shared" si="73"/>
        <v>42156</v>
      </c>
      <c r="H51" s="3">
        <f t="shared" si="73"/>
        <v>42186</v>
      </c>
      <c r="I51" s="3">
        <f t="shared" si="73"/>
        <v>42217</v>
      </c>
      <c r="J51" s="3">
        <f t="shared" si="73"/>
        <v>42248</v>
      </c>
      <c r="K51" s="3">
        <f t="shared" si="73"/>
        <v>42278</v>
      </c>
      <c r="L51" s="3">
        <f t="shared" si="73"/>
        <v>42309</v>
      </c>
      <c r="M51" s="3">
        <f t="shared" si="73"/>
        <v>42339</v>
      </c>
      <c r="N51" s="3">
        <f t="shared" si="73"/>
        <v>42370</v>
      </c>
      <c r="O51" s="3">
        <f t="shared" si="73"/>
        <v>42401</v>
      </c>
      <c r="P51" s="3">
        <f t="shared" si="73"/>
        <v>42430</v>
      </c>
      <c r="Q51" s="3">
        <f t="shared" si="73"/>
        <v>42461</v>
      </c>
      <c r="R51" s="3">
        <f t="shared" si="73"/>
        <v>42491</v>
      </c>
      <c r="S51" s="3">
        <f t="shared" si="73"/>
        <v>42522</v>
      </c>
      <c r="T51" s="3">
        <f t="shared" si="73"/>
        <v>42552</v>
      </c>
      <c r="U51" s="3">
        <f t="shared" si="73"/>
        <v>42583</v>
      </c>
      <c r="V51" s="3">
        <f t="shared" si="73"/>
        <v>42614</v>
      </c>
      <c r="W51" s="3">
        <f t="shared" si="73"/>
        <v>42644</v>
      </c>
      <c r="X51" s="3">
        <f t="shared" si="73"/>
        <v>42675</v>
      </c>
      <c r="Y51" s="3">
        <f t="shared" si="73"/>
        <v>42705</v>
      </c>
      <c r="Z51" s="29" t="str">
        <f>$Z$3</f>
        <v>YTD 6/16</v>
      </c>
      <c r="AA51" s="29" t="s">
        <v>19</v>
      </c>
      <c r="AB51" s="29" t="s">
        <v>20</v>
      </c>
      <c r="AC51" s="29" t="s">
        <v>21</v>
      </c>
      <c r="AD51" s="29" t="s">
        <v>22</v>
      </c>
      <c r="AE51" s="26" t="str">
        <f t="shared" ref="AE51:AI51" si="74">AE27</f>
        <v>YTD 6/15</v>
      </c>
      <c r="AF51" s="26" t="str">
        <f t="shared" si="74"/>
        <v>Q1 '15</v>
      </c>
      <c r="AG51" s="26" t="str">
        <f t="shared" si="74"/>
        <v>Q2 '15</v>
      </c>
      <c r="AH51" s="26" t="str">
        <f t="shared" si="74"/>
        <v>Q3 '15</v>
      </c>
      <c r="AI51" s="26" t="str">
        <f t="shared" si="74"/>
        <v>Q4 '15</v>
      </c>
      <c r="AJ51" s="30" t="s">
        <v>27</v>
      </c>
      <c r="AK51" s="30" t="s">
        <v>29</v>
      </c>
      <c r="AL51" s="30" t="s">
        <v>30</v>
      </c>
      <c r="AM51" s="30" t="s">
        <v>31</v>
      </c>
      <c r="AN51" s="30" t="s">
        <v>32</v>
      </c>
      <c r="AO51" s="108">
        <v>42736</v>
      </c>
      <c r="AP51" s="108">
        <v>42767</v>
      </c>
      <c r="AQ51" s="108">
        <v>42795</v>
      </c>
      <c r="AR51" s="108">
        <v>42826</v>
      </c>
      <c r="AS51" s="108">
        <v>42856</v>
      </c>
      <c r="AT51" s="108">
        <v>42887</v>
      </c>
      <c r="AU51" s="108">
        <v>42917</v>
      </c>
      <c r="AV51" s="108">
        <v>42948</v>
      </c>
      <c r="AW51" s="108">
        <v>42979</v>
      </c>
      <c r="AX51" s="108">
        <v>43009</v>
      </c>
      <c r="AY51" s="108">
        <v>43040</v>
      </c>
      <c r="AZ51" s="108">
        <v>43070</v>
      </c>
      <c r="BA51" s="29" t="s">
        <v>123</v>
      </c>
      <c r="BB51" s="29" t="s">
        <v>124</v>
      </c>
      <c r="BC51" s="29" t="s">
        <v>125</v>
      </c>
      <c r="BD51" s="29" t="s">
        <v>126</v>
      </c>
      <c r="BE51" s="29" t="str">
        <f>$BE$3</f>
        <v>YTD 6/17</v>
      </c>
      <c r="BF51" s="121">
        <v>42736</v>
      </c>
      <c r="BG51" s="108">
        <v>42767</v>
      </c>
      <c r="BH51" s="108">
        <v>42795</v>
      </c>
      <c r="BI51" s="108">
        <v>42826</v>
      </c>
      <c r="BJ51" s="108">
        <v>42856</v>
      </c>
      <c r="BK51" s="108">
        <v>42887</v>
      </c>
      <c r="BL51" s="108">
        <v>42917</v>
      </c>
      <c r="BM51" s="108">
        <v>42948</v>
      </c>
      <c r="BN51" s="108">
        <v>42979</v>
      </c>
      <c r="BO51" s="108">
        <v>43009</v>
      </c>
      <c r="BP51" s="108">
        <v>43040</v>
      </c>
      <c r="BQ51" s="108">
        <v>43070</v>
      </c>
      <c r="BR51" s="29" t="s">
        <v>127</v>
      </c>
      <c r="BS51" s="29" t="s">
        <v>128</v>
      </c>
      <c r="BT51" s="29" t="s">
        <v>96</v>
      </c>
      <c r="BU51" s="29" t="s">
        <v>129</v>
      </c>
      <c r="BV51" s="112" t="s">
        <v>130</v>
      </c>
    </row>
    <row r="52" spans="1:74" x14ac:dyDescent="0.25">
      <c r="A52" t="s">
        <v>159</v>
      </c>
      <c r="Y52" s="6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31"/>
      <c r="AK52" s="31"/>
      <c r="AL52" s="31"/>
      <c r="AM52" s="31"/>
      <c r="AN52" s="31"/>
      <c r="AO52" s="113">
        <f>[17]cc!J41</f>
        <v>172.5</v>
      </c>
      <c r="AP52" s="113">
        <f>[18]cc!J42</f>
        <v>194.5</v>
      </c>
      <c r="AQ52" s="113">
        <f>[19]cc!J42</f>
        <v>284.5</v>
      </c>
      <c r="AR52" s="113">
        <f>[20]cc!J62</f>
        <v>449</v>
      </c>
      <c r="AS52" s="113">
        <f>[21]cc!J62</f>
        <v>440.5</v>
      </c>
      <c r="AT52" s="113">
        <f>[22]cc!J62</f>
        <v>644.5</v>
      </c>
      <c r="AU52" s="113"/>
      <c r="AV52" s="113"/>
      <c r="AW52" s="113"/>
      <c r="AX52" s="113"/>
      <c r="AY52" s="113"/>
      <c r="AZ52" s="113"/>
      <c r="BA52" s="110">
        <f>SUM(AO52:INDEX(AO52:AQ52,IF($A$2&lt;3,$A$2,3)))</f>
        <v>651.5</v>
      </c>
      <c r="BB52" s="110">
        <f>SUM(AR52:INDEX(AR52:AT52,IF(AND($A$2&gt;3,A50&lt;7),$A$2-3,0)))</f>
        <v>1534</v>
      </c>
      <c r="BC52" s="110">
        <f>SUM(AU52:INDEX(AU52:AW52,IF(AND($A$2&gt;6,$A$2&lt;10),$A$2-6,0)))</f>
        <v>0</v>
      </c>
      <c r="BD52" s="110">
        <f>SUM(AX52:INDEX(AX52:AZ52,IF($A$2&gt;9,$A$2-9,0)))</f>
        <v>0</v>
      </c>
      <c r="BE52" s="110">
        <f>SUM($AO52:INDEX(AO52:AZ52,$A$2))</f>
        <v>2185.5</v>
      </c>
      <c r="BF52" s="122" t="e">
        <f t="shared" ref="BF52:BQ60" si="75">AO52/N52</f>
        <v>#DIV/0!</v>
      </c>
      <c r="BG52" s="111" t="e">
        <f t="shared" si="75"/>
        <v>#DIV/0!</v>
      </c>
      <c r="BH52" s="111" t="e">
        <f t="shared" si="75"/>
        <v>#DIV/0!</v>
      </c>
      <c r="BI52" s="111" t="e">
        <f t="shared" si="75"/>
        <v>#DIV/0!</v>
      </c>
      <c r="BJ52" s="111" t="e">
        <f t="shared" si="75"/>
        <v>#DIV/0!</v>
      </c>
      <c r="BK52" s="111" t="e">
        <f t="shared" si="75"/>
        <v>#DIV/0!</v>
      </c>
      <c r="BL52" s="111" t="e">
        <f t="shared" si="75"/>
        <v>#DIV/0!</v>
      </c>
      <c r="BM52" s="111" t="e">
        <f t="shared" si="75"/>
        <v>#DIV/0!</v>
      </c>
      <c r="BN52" s="111" t="e">
        <f t="shared" si="75"/>
        <v>#DIV/0!</v>
      </c>
      <c r="BO52" s="111" t="e">
        <f t="shared" si="75"/>
        <v>#DIV/0!</v>
      </c>
      <c r="BP52" s="111" t="e">
        <f t="shared" si="75"/>
        <v>#DIV/0!</v>
      </c>
      <c r="BQ52" s="111" t="e">
        <f t="shared" si="75"/>
        <v>#DIV/0!</v>
      </c>
      <c r="BR52" s="111" t="e">
        <f>BA52/SUM(N52:INDEX(N52:P52,IF($A$2&lt;3,$A$2,3)))</f>
        <v>#DIV/0!</v>
      </c>
      <c r="BS52" s="111" t="e">
        <f>BB52/SUM(Q52:INDEX(Q52:S52,IF($A$2&lt;7,$A$2-3,3)))</f>
        <v>#DIV/0!</v>
      </c>
      <c r="BT52" s="111" t="e">
        <f t="shared" ref="BT52:BU60" si="76">BC52/AC52</f>
        <v>#DIV/0!</v>
      </c>
      <c r="BU52" s="111" t="e">
        <f t="shared" si="76"/>
        <v>#DIV/0!</v>
      </c>
      <c r="BV52" s="111" t="e">
        <f t="shared" ref="BV52:BV60" si="77">BE52/Z52</f>
        <v>#DIV/0!</v>
      </c>
    </row>
    <row r="53" spans="1:74" x14ac:dyDescent="0.25">
      <c r="A53" t="s">
        <v>5</v>
      </c>
      <c r="Y53" s="6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1"/>
      <c r="AK53" s="31"/>
      <c r="AL53" s="31"/>
      <c r="AM53" s="31"/>
      <c r="AN53" s="31"/>
      <c r="AO53" s="113">
        <f>[17]cc!J42</f>
        <v>90</v>
      </c>
      <c r="AP53" s="113">
        <f>[18]cc!J43</f>
        <v>158</v>
      </c>
      <c r="AQ53" s="113">
        <f>[19]cc!J43</f>
        <v>260</v>
      </c>
      <c r="AR53" s="113">
        <f>[20]cc!J63</f>
        <v>253</v>
      </c>
      <c r="AS53" s="113">
        <f>[21]cc!J63</f>
        <v>218.5</v>
      </c>
      <c r="AT53" s="113">
        <f>[22]cc!J63</f>
        <v>337</v>
      </c>
      <c r="AU53" s="113"/>
      <c r="AV53" s="113"/>
      <c r="AW53" s="113"/>
      <c r="AX53" s="113"/>
      <c r="AY53" s="113"/>
      <c r="AZ53" s="113"/>
      <c r="BA53" s="110">
        <f>SUM(AO53:INDEX(AO53:AQ53,IF($A$2&lt;3,$A$2,3)))</f>
        <v>508</v>
      </c>
      <c r="BB53" s="110">
        <f>SUM(AR53:INDEX(AR53:AT53,IF(AND($A$2&gt;3,A51&lt;7),$A$2-3,0)))</f>
        <v>808.5</v>
      </c>
      <c r="BC53" s="110">
        <f>SUM(AU53:INDEX(AU53:AW53,IF(AND($A$2&gt;6,$A$2&lt;10),$A$2-6,0)))</f>
        <v>0</v>
      </c>
      <c r="BD53" s="110">
        <f>SUM(AX53:INDEX(AX53:AZ53,IF($A$2&gt;9,$A$2-9,0)))</f>
        <v>0</v>
      </c>
      <c r="BE53" s="110">
        <f>SUM($AO53:INDEX(AO53:AZ53,$A$2))</f>
        <v>1316.5</v>
      </c>
      <c r="BF53" s="122" t="e">
        <f t="shared" si="75"/>
        <v>#DIV/0!</v>
      </c>
      <c r="BG53" s="111" t="e">
        <f t="shared" si="75"/>
        <v>#DIV/0!</v>
      </c>
      <c r="BH53" s="111" t="e">
        <f t="shared" si="75"/>
        <v>#DIV/0!</v>
      </c>
      <c r="BI53" s="111" t="e">
        <f t="shared" si="75"/>
        <v>#DIV/0!</v>
      </c>
      <c r="BJ53" s="111" t="e">
        <f t="shared" si="75"/>
        <v>#DIV/0!</v>
      </c>
      <c r="BK53" s="111" t="e">
        <f t="shared" si="75"/>
        <v>#DIV/0!</v>
      </c>
      <c r="BL53" s="111" t="e">
        <f t="shared" si="75"/>
        <v>#DIV/0!</v>
      </c>
      <c r="BM53" s="111" t="e">
        <f t="shared" si="75"/>
        <v>#DIV/0!</v>
      </c>
      <c r="BN53" s="111" t="e">
        <f t="shared" si="75"/>
        <v>#DIV/0!</v>
      </c>
      <c r="BO53" s="111" t="e">
        <f t="shared" si="75"/>
        <v>#DIV/0!</v>
      </c>
      <c r="BP53" s="111" t="e">
        <f t="shared" si="75"/>
        <v>#DIV/0!</v>
      </c>
      <c r="BQ53" s="111" t="e">
        <f t="shared" si="75"/>
        <v>#DIV/0!</v>
      </c>
      <c r="BR53" s="111" t="e">
        <f>BA53/SUM(N53:INDEX(N53:P53,IF($A$2&lt;3,$A$2,3)))</f>
        <v>#DIV/0!</v>
      </c>
      <c r="BS53" s="111" t="e">
        <f>BB53/SUM(Q53:INDEX(Q53:S53,IF($A$2&lt;7,$A$2-3,3)))</f>
        <v>#DIV/0!</v>
      </c>
      <c r="BT53" s="111" t="e">
        <f t="shared" si="76"/>
        <v>#DIV/0!</v>
      </c>
      <c r="BU53" s="111" t="e">
        <f t="shared" si="76"/>
        <v>#DIV/0!</v>
      </c>
      <c r="BV53" s="111" t="e">
        <f t="shared" si="77"/>
        <v>#DIV/0!</v>
      </c>
    </row>
    <row r="54" spans="1:74" x14ac:dyDescent="0.25">
      <c r="A54" t="s">
        <v>6</v>
      </c>
      <c r="Y54" s="6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31"/>
      <c r="AK54" s="31"/>
      <c r="AL54" s="31"/>
      <c r="AM54" s="31"/>
      <c r="AN54" s="31"/>
      <c r="AO54" s="113">
        <f>[17]cc!J43</f>
        <v>83</v>
      </c>
      <c r="AP54" s="113">
        <f>[18]cc!J44</f>
        <v>69</v>
      </c>
      <c r="AQ54" s="113">
        <f>[19]cc!J44</f>
        <v>201</v>
      </c>
      <c r="AR54" s="113">
        <f>[20]cc!J64</f>
        <v>102</v>
      </c>
      <c r="AS54" s="113">
        <f>[21]cc!J64</f>
        <v>158</v>
      </c>
      <c r="AT54" s="113">
        <f>[22]cc!J64</f>
        <v>149</v>
      </c>
      <c r="AU54" s="113"/>
      <c r="AV54" s="113"/>
      <c r="AW54" s="113"/>
      <c r="AX54" s="113"/>
      <c r="AY54" s="113"/>
      <c r="AZ54" s="113"/>
      <c r="BA54" s="110">
        <f>SUM(AO54:INDEX(AO54:AQ54,IF($A$2&lt;3,$A$2,3)))</f>
        <v>353</v>
      </c>
      <c r="BB54" s="110">
        <f>SUM(AR54:INDEX(AR54:AT54,IF(AND($A$2&gt;3,A52&lt;7),$A$2-3,0)))</f>
        <v>409</v>
      </c>
      <c r="BC54" s="110">
        <f>SUM(AU54:INDEX(AU54:AW54,IF(AND($A$2&gt;6,$A$2&lt;10),$A$2-6,0)))</f>
        <v>0</v>
      </c>
      <c r="BD54" s="110">
        <f>SUM(AX54:INDEX(AX54:AZ54,IF($A$2&gt;9,$A$2-9,0)))</f>
        <v>0</v>
      </c>
      <c r="BE54" s="110">
        <f>SUM($AO54:INDEX(AO54:AZ54,$A$2))</f>
        <v>762</v>
      </c>
      <c r="BF54" s="122" t="e">
        <f t="shared" si="75"/>
        <v>#DIV/0!</v>
      </c>
      <c r="BG54" s="111" t="e">
        <f t="shared" si="75"/>
        <v>#DIV/0!</v>
      </c>
      <c r="BH54" s="111" t="e">
        <f t="shared" si="75"/>
        <v>#DIV/0!</v>
      </c>
      <c r="BI54" s="111" t="e">
        <f t="shared" si="75"/>
        <v>#DIV/0!</v>
      </c>
      <c r="BJ54" s="111" t="e">
        <f t="shared" si="75"/>
        <v>#DIV/0!</v>
      </c>
      <c r="BK54" s="111" t="e">
        <f t="shared" si="75"/>
        <v>#DIV/0!</v>
      </c>
      <c r="BL54" s="111" t="e">
        <f t="shared" si="75"/>
        <v>#DIV/0!</v>
      </c>
      <c r="BM54" s="111" t="e">
        <f t="shared" si="75"/>
        <v>#DIV/0!</v>
      </c>
      <c r="BN54" s="111" t="e">
        <f t="shared" si="75"/>
        <v>#DIV/0!</v>
      </c>
      <c r="BO54" s="111" t="e">
        <f t="shared" si="75"/>
        <v>#DIV/0!</v>
      </c>
      <c r="BP54" s="111" t="e">
        <f t="shared" si="75"/>
        <v>#DIV/0!</v>
      </c>
      <c r="BQ54" s="111" t="e">
        <f t="shared" si="75"/>
        <v>#DIV/0!</v>
      </c>
      <c r="BR54" s="111" t="e">
        <f>BA54/SUM(N54:INDEX(N54:P54,IF($A$2&lt;3,$A$2,3)))</f>
        <v>#DIV/0!</v>
      </c>
      <c r="BS54" s="111" t="e">
        <f>BB54/SUM(Q54:INDEX(Q54:S54,IF($A$2&lt;7,$A$2-3,3)))</f>
        <v>#DIV/0!</v>
      </c>
      <c r="BT54" s="111" t="e">
        <f t="shared" si="76"/>
        <v>#DIV/0!</v>
      </c>
      <c r="BU54" s="111" t="e">
        <f t="shared" si="76"/>
        <v>#DIV/0!</v>
      </c>
      <c r="BV54" s="111" t="e">
        <f t="shared" si="77"/>
        <v>#DIV/0!</v>
      </c>
    </row>
    <row r="55" spans="1:74" x14ac:dyDescent="0.25">
      <c r="A55" t="s">
        <v>7</v>
      </c>
      <c r="Y55" s="6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31"/>
      <c r="AK55" s="31"/>
      <c r="AL55" s="31"/>
      <c r="AM55" s="31"/>
      <c r="AN55" s="31"/>
      <c r="AO55" s="113">
        <f>[17]cc!J44</f>
        <v>173</v>
      </c>
      <c r="AP55" s="113">
        <f>[18]cc!J45</f>
        <v>208</v>
      </c>
      <c r="AQ55" s="113">
        <f>[19]cc!J45</f>
        <v>149</v>
      </c>
      <c r="AR55" s="113">
        <f>[20]cc!J65</f>
        <v>101</v>
      </c>
      <c r="AS55" s="113">
        <f>[21]cc!J65</f>
        <v>126</v>
      </c>
      <c r="AT55" s="113">
        <f>[22]cc!J65</f>
        <v>175.5</v>
      </c>
      <c r="AU55" s="113"/>
      <c r="AV55" s="113"/>
      <c r="AW55" s="113"/>
      <c r="AX55" s="113"/>
      <c r="AY55" s="113"/>
      <c r="AZ55" s="113"/>
      <c r="BA55" s="110">
        <f>SUM(AO55:INDEX(AO55:AQ55,IF($A$2&lt;3,$A$2,3)))</f>
        <v>530</v>
      </c>
      <c r="BB55" s="110">
        <f>SUM(AR55:INDEX(AR55:AT55,IF(AND($A$2&gt;3,A53&lt;7),$A$2-3,0)))</f>
        <v>402.5</v>
      </c>
      <c r="BC55" s="110">
        <f>SUM(AU55:INDEX(AU55:AW55,IF(AND($A$2&gt;6,$A$2&lt;10),$A$2-6,0)))</f>
        <v>0</v>
      </c>
      <c r="BD55" s="110">
        <f>SUM(AX55:INDEX(AX55:AZ55,IF($A$2&gt;9,$A$2-9,0)))</f>
        <v>0</v>
      </c>
      <c r="BE55" s="110">
        <f>SUM($AO55:INDEX(AO55:AZ55,$A$2))</f>
        <v>932.5</v>
      </c>
      <c r="BF55" s="122" t="e">
        <f t="shared" si="75"/>
        <v>#DIV/0!</v>
      </c>
      <c r="BG55" s="111" t="e">
        <f t="shared" si="75"/>
        <v>#DIV/0!</v>
      </c>
      <c r="BH55" s="111" t="e">
        <f t="shared" si="75"/>
        <v>#DIV/0!</v>
      </c>
      <c r="BI55" s="111" t="e">
        <f t="shared" si="75"/>
        <v>#DIV/0!</v>
      </c>
      <c r="BJ55" s="111" t="e">
        <f t="shared" si="75"/>
        <v>#DIV/0!</v>
      </c>
      <c r="BK55" s="111" t="e">
        <f t="shared" si="75"/>
        <v>#DIV/0!</v>
      </c>
      <c r="BL55" s="111" t="e">
        <f t="shared" si="75"/>
        <v>#DIV/0!</v>
      </c>
      <c r="BM55" s="111" t="e">
        <f t="shared" si="75"/>
        <v>#DIV/0!</v>
      </c>
      <c r="BN55" s="111" t="e">
        <f t="shared" si="75"/>
        <v>#DIV/0!</v>
      </c>
      <c r="BO55" s="111" t="e">
        <f t="shared" si="75"/>
        <v>#DIV/0!</v>
      </c>
      <c r="BP55" s="111" t="e">
        <f t="shared" si="75"/>
        <v>#DIV/0!</v>
      </c>
      <c r="BQ55" s="111" t="e">
        <f t="shared" si="75"/>
        <v>#DIV/0!</v>
      </c>
      <c r="BR55" s="111" t="e">
        <f>BA55/SUM(N55:INDEX(N55:P55,IF($A$2&lt;3,$A$2,3)))</f>
        <v>#DIV/0!</v>
      </c>
      <c r="BS55" s="111" t="e">
        <f>BB55/SUM(Q55:INDEX(Q55:S55,IF($A$2&lt;7,$A$2-3,3)))</f>
        <v>#DIV/0!</v>
      </c>
      <c r="BT55" s="111" t="e">
        <f t="shared" si="76"/>
        <v>#DIV/0!</v>
      </c>
      <c r="BU55" s="111" t="e">
        <f t="shared" si="76"/>
        <v>#DIV/0!</v>
      </c>
      <c r="BV55" s="111" t="e">
        <f t="shared" si="77"/>
        <v>#DIV/0!</v>
      </c>
    </row>
    <row r="56" spans="1:74" x14ac:dyDescent="0.25">
      <c r="A56" t="s">
        <v>8</v>
      </c>
      <c r="Y56" s="6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31"/>
      <c r="AK56" s="31"/>
      <c r="AL56" s="31"/>
      <c r="AM56" s="31"/>
      <c r="AN56" s="31"/>
      <c r="AO56" s="113">
        <f>[17]cc!J45</f>
        <v>62</v>
      </c>
      <c r="AP56" s="113">
        <f>[18]cc!J46</f>
        <v>152</v>
      </c>
      <c r="AQ56" s="113">
        <f>[19]cc!J46</f>
        <v>279</v>
      </c>
      <c r="AR56" s="113">
        <f>[20]cc!J66</f>
        <v>79.5</v>
      </c>
      <c r="AS56" s="113">
        <f>[21]cc!J66</f>
        <v>53</v>
      </c>
      <c r="AT56" s="113">
        <f>[22]cc!J66</f>
        <v>58</v>
      </c>
      <c r="AU56" s="113"/>
      <c r="AV56" s="113"/>
      <c r="AW56" s="113"/>
      <c r="AX56" s="113"/>
      <c r="AY56" s="113"/>
      <c r="AZ56" s="113"/>
      <c r="BA56" s="110">
        <f>SUM(AO56:INDEX(AO56:AQ56,IF($A$2&lt;3,$A$2,3)))</f>
        <v>493</v>
      </c>
      <c r="BB56" s="110">
        <f>SUM(AR56:INDEX(AR56:AT56,IF(AND($A$2&gt;3,A54&lt;7),$A$2-3,0)))</f>
        <v>190.5</v>
      </c>
      <c r="BC56" s="110">
        <f>SUM(AU56:INDEX(AU56:AW56,IF(AND($A$2&gt;6,$A$2&lt;10),$A$2-6,0)))</f>
        <v>0</v>
      </c>
      <c r="BD56" s="110">
        <f>SUM(AX56:INDEX(AX56:AZ56,IF($A$2&gt;9,$A$2-9,0)))</f>
        <v>0</v>
      </c>
      <c r="BE56" s="110">
        <f>SUM($AO56:INDEX(AO56:AZ56,$A$2))</f>
        <v>683.5</v>
      </c>
      <c r="BF56" s="122" t="e">
        <f t="shared" si="75"/>
        <v>#DIV/0!</v>
      </c>
      <c r="BG56" s="111" t="e">
        <f t="shared" si="75"/>
        <v>#DIV/0!</v>
      </c>
      <c r="BH56" s="111" t="e">
        <f t="shared" si="75"/>
        <v>#DIV/0!</v>
      </c>
      <c r="BI56" s="111" t="e">
        <f t="shared" si="75"/>
        <v>#DIV/0!</v>
      </c>
      <c r="BJ56" s="111" t="e">
        <f t="shared" si="75"/>
        <v>#DIV/0!</v>
      </c>
      <c r="BK56" s="111" t="e">
        <f t="shared" si="75"/>
        <v>#DIV/0!</v>
      </c>
      <c r="BL56" s="111" t="e">
        <f t="shared" si="75"/>
        <v>#DIV/0!</v>
      </c>
      <c r="BM56" s="111" t="e">
        <f t="shared" si="75"/>
        <v>#DIV/0!</v>
      </c>
      <c r="BN56" s="111" t="e">
        <f t="shared" si="75"/>
        <v>#DIV/0!</v>
      </c>
      <c r="BO56" s="111" t="e">
        <f t="shared" si="75"/>
        <v>#DIV/0!</v>
      </c>
      <c r="BP56" s="111" t="e">
        <f t="shared" si="75"/>
        <v>#DIV/0!</v>
      </c>
      <c r="BQ56" s="111" t="e">
        <f t="shared" si="75"/>
        <v>#DIV/0!</v>
      </c>
      <c r="BR56" s="111" t="e">
        <f>BA56/SUM(N56:INDEX(N56:P56,IF($A$2&lt;3,$A$2,3)))</f>
        <v>#DIV/0!</v>
      </c>
      <c r="BS56" s="111" t="e">
        <f>BB56/SUM(Q56:INDEX(Q56:S56,IF($A$2&lt;7,$A$2-3,3)))</f>
        <v>#DIV/0!</v>
      </c>
      <c r="BT56" s="111" t="e">
        <f t="shared" si="76"/>
        <v>#DIV/0!</v>
      </c>
      <c r="BU56" s="111" t="e">
        <f t="shared" si="76"/>
        <v>#DIV/0!</v>
      </c>
      <c r="BV56" s="111" t="e">
        <f t="shared" si="77"/>
        <v>#DIV/0!</v>
      </c>
    </row>
    <row r="57" spans="1:74" x14ac:dyDescent="0.25">
      <c r="A57" t="s">
        <v>1</v>
      </c>
      <c r="Y57" s="6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31"/>
      <c r="AK57" s="31"/>
      <c r="AL57" s="31"/>
      <c r="AM57" s="31"/>
      <c r="AN57" s="31"/>
      <c r="AO57" s="113">
        <f>[17]cc!J46</f>
        <v>34</v>
      </c>
      <c r="AP57" s="113">
        <f>[18]cc!J47</f>
        <v>37</v>
      </c>
      <c r="AQ57" s="113">
        <f>[19]cc!J47</f>
        <v>80</v>
      </c>
      <c r="AR57" s="113">
        <f>[20]cc!J67</f>
        <v>105</v>
      </c>
      <c r="AS57" s="113">
        <f>[21]cc!J67</f>
        <v>777</v>
      </c>
      <c r="AT57" s="113">
        <f>[22]cc!J67</f>
        <v>145.5</v>
      </c>
      <c r="AU57" s="113"/>
      <c r="AV57" s="113"/>
      <c r="AW57" s="113"/>
      <c r="AX57" s="113"/>
      <c r="AY57" s="113"/>
      <c r="AZ57" s="113"/>
      <c r="BA57" s="110">
        <f>SUM(AO57:INDEX(AO57:AQ57,IF($A$2&lt;3,$A$2,3)))</f>
        <v>151</v>
      </c>
      <c r="BB57" s="110">
        <f>SUM(AR57:INDEX(AR57:AT57,IF(AND($A$2&gt;3,A55&lt;7),$A$2-3,0)))</f>
        <v>1027.5</v>
      </c>
      <c r="BC57" s="110">
        <f>SUM(AU57:INDEX(AU57:AW57,IF(AND($A$2&gt;6,$A$2&lt;10),$A$2-6,0)))</f>
        <v>0</v>
      </c>
      <c r="BD57" s="110">
        <f>SUM(AX57:INDEX(AX57:AZ57,IF($A$2&gt;9,$A$2-9,0)))</f>
        <v>0</v>
      </c>
      <c r="BE57" s="110">
        <f>SUM($AO57:INDEX(AO57:AZ57,$A$2))</f>
        <v>1178.5</v>
      </c>
      <c r="BF57" s="122" t="e">
        <f t="shared" si="75"/>
        <v>#DIV/0!</v>
      </c>
      <c r="BG57" s="111" t="e">
        <f t="shared" si="75"/>
        <v>#DIV/0!</v>
      </c>
      <c r="BH57" s="111" t="e">
        <f t="shared" si="75"/>
        <v>#DIV/0!</v>
      </c>
      <c r="BI57" s="111" t="e">
        <f t="shared" si="75"/>
        <v>#DIV/0!</v>
      </c>
      <c r="BJ57" s="111" t="e">
        <f t="shared" si="75"/>
        <v>#DIV/0!</v>
      </c>
      <c r="BK57" s="111" t="e">
        <f t="shared" si="75"/>
        <v>#DIV/0!</v>
      </c>
      <c r="BL57" s="111" t="e">
        <f t="shared" si="75"/>
        <v>#DIV/0!</v>
      </c>
      <c r="BM57" s="111" t="e">
        <f t="shared" si="75"/>
        <v>#DIV/0!</v>
      </c>
      <c r="BN57" s="111" t="e">
        <f t="shared" si="75"/>
        <v>#DIV/0!</v>
      </c>
      <c r="BO57" s="111" t="e">
        <f t="shared" si="75"/>
        <v>#DIV/0!</v>
      </c>
      <c r="BP57" s="111" t="e">
        <f t="shared" si="75"/>
        <v>#DIV/0!</v>
      </c>
      <c r="BQ57" s="111" t="e">
        <f t="shared" si="75"/>
        <v>#DIV/0!</v>
      </c>
      <c r="BR57" s="111" t="e">
        <f>BA57/SUM(N57:INDEX(N57:P57,IF($A$2&lt;3,$A$2,3)))</f>
        <v>#DIV/0!</v>
      </c>
      <c r="BS57" s="111" t="e">
        <f>BB57/SUM(Q57:INDEX(Q57:S57,IF($A$2&lt;7,$A$2-3,3)))</f>
        <v>#DIV/0!</v>
      </c>
      <c r="BT57" s="111" t="e">
        <f t="shared" si="76"/>
        <v>#DIV/0!</v>
      </c>
      <c r="BU57" s="111" t="e">
        <f t="shared" si="76"/>
        <v>#DIV/0!</v>
      </c>
      <c r="BV57" s="111" t="e">
        <f t="shared" si="77"/>
        <v>#DIV/0!</v>
      </c>
    </row>
    <row r="58" spans="1:74" x14ac:dyDescent="0.25">
      <c r="A58" t="s">
        <v>2</v>
      </c>
      <c r="Y58" s="6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31"/>
      <c r="AK58" s="31"/>
      <c r="AL58" s="31"/>
      <c r="AM58" s="31"/>
      <c r="AN58" s="31"/>
      <c r="AO58" s="113">
        <f>[17]cc!J47</f>
        <v>75.5</v>
      </c>
      <c r="AP58" s="113">
        <f>[18]cc!J48</f>
        <v>63</v>
      </c>
      <c r="AQ58" s="113">
        <f>[19]cc!J48</f>
        <v>135</v>
      </c>
      <c r="AR58" s="113">
        <f>[20]cc!J68</f>
        <v>113</v>
      </c>
      <c r="AS58" s="113">
        <f>[21]cc!J68</f>
        <v>113</v>
      </c>
      <c r="AT58" s="113">
        <f>[22]cc!J68</f>
        <v>101.5</v>
      </c>
      <c r="AU58" s="113"/>
      <c r="AV58" s="113"/>
      <c r="AW58" s="113"/>
      <c r="AX58" s="113"/>
      <c r="AY58" s="113"/>
      <c r="AZ58" s="113"/>
      <c r="BA58" s="110">
        <f>SUM(AO58:INDEX(AO58:AQ58,IF($A$2&lt;3,$A$2,3)))</f>
        <v>273.5</v>
      </c>
      <c r="BB58" s="110">
        <f>SUM(AR58:INDEX(AR58:AT58,IF(AND($A$2&gt;3,A56&lt;7),$A$2-3,0)))</f>
        <v>327.5</v>
      </c>
      <c r="BC58" s="110">
        <f>SUM(AU58:INDEX(AU58:AW58,IF(AND($A$2&gt;6,$A$2&lt;10),$A$2-6,0)))</f>
        <v>0</v>
      </c>
      <c r="BD58" s="110">
        <f>SUM(AX58:INDEX(AX58:AZ58,IF($A$2&gt;9,$A$2-9,0)))</f>
        <v>0</v>
      </c>
      <c r="BE58" s="110">
        <f>SUM($AO58:INDEX(AO58:AZ58,$A$2))</f>
        <v>601</v>
      </c>
      <c r="BF58" s="122" t="e">
        <f t="shared" si="75"/>
        <v>#DIV/0!</v>
      </c>
      <c r="BG58" s="111" t="e">
        <f t="shared" si="75"/>
        <v>#DIV/0!</v>
      </c>
      <c r="BH58" s="111" t="e">
        <f t="shared" si="75"/>
        <v>#DIV/0!</v>
      </c>
      <c r="BI58" s="111" t="e">
        <f t="shared" si="75"/>
        <v>#DIV/0!</v>
      </c>
      <c r="BJ58" s="111" t="e">
        <f t="shared" si="75"/>
        <v>#DIV/0!</v>
      </c>
      <c r="BK58" s="111" t="e">
        <f t="shared" si="75"/>
        <v>#DIV/0!</v>
      </c>
      <c r="BL58" s="111" t="e">
        <f t="shared" si="75"/>
        <v>#DIV/0!</v>
      </c>
      <c r="BM58" s="111" t="e">
        <f t="shared" si="75"/>
        <v>#DIV/0!</v>
      </c>
      <c r="BN58" s="111" t="e">
        <f t="shared" si="75"/>
        <v>#DIV/0!</v>
      </c>
      <c r="BO58" s="111" t="e">
        <f t="shared" si="75"/>
        <v>#DIV/0!</v>
      </c>
      <c r="BP58" s="111" t="e">
        <f t="shared" si="75"/>
        <v>#DIV/0!</v>
      </c>
      <c r="BQ58" s="111" t="e">
        <f t="shared" si="75"/>
        <v>#DIV/0!</v>
      </c>
      <c r="BR58" s="111" t="e">
        <f>BA58/SUM(N58:INDEX(N58:P58,IF($A$2&lt;3,$A$2,3)))</f>
        <v>#DIV/0!</v>
      </c>
      <c r="BS58" s="111" t="e">
        <f>BB58/SUM(Q58:INDEX(Q58:S58,IF($A$2&lt;7,$A$2-3,3)))</f>
        <v>#DIV/0!</v>
      </c>
      <c r="BT58" s="111" t="e">
        <f t="shared" si="76"/>
        <v>#DIV/0!</v>
      </c>
      <c r="BU58" s="111" t="e">
        <f t="shared" si="76"/>
        <v>#DIV/0!</v>
      </c>
      <c r="BV58" s="111" t="e">
        <f t="shared" si="77"/>
        <v>#DIV/0!</v>
      </c>
    </row>
    <row r="59" spans="1:74" x14ac:dyDescent="0.25">
      <c r="A59" s="135" t="s">
        <v>136</v>
      </c>
      <c r="Y59" s="6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1"/>
      <c r="AK59" s="31"/>
      <c r="AL59" s="31"/>
      <c r="AM59" s="31"/>
      <c r="AN59" s="31"/>
      <c r="AO59" s="113"/>
      <c r="AP59" s="113">
        <f>[18]cc!J49</f>
        <v>36.5</v>
      </c>
      <c r="AQ59" s="113">
        <f>[19]cc!J49</f>
        <v>39.5</v>
      </c>
      <c r="AR59" s="113">
        <f>[20]cc!J69</f>
        <v>56.5</v>
      </c>
      <c r="AS59" s="113">
        <f>[21]cc!J69</f>
        <v>29</v>
      </c>
      <c r="AT59" s="113">
        <f>[22]cc!J69</f>
        <v>15</v>
      </c>
      <c r="AU59" s="113"/>
      <c r="AV59" s="113"/>
      <c r="AW59" s="113"/>
      <c r="AX59" s="113"/>
      <c r="AY59" s="113"/>
      <c r="AZ59" s="113"/>
      <c r="BA59" s="110">
        <f>SUM(AO59:INDEX(AO59:AQ59,IF($A$2&lt;3,$A$2,3)))</f>
        <v>76</v>
      </c>
      <c r="BB59" s="110">
        <f>SUM(AR59:INDEX(AR59:AT59,IF(AND($A$2&gt;3,A57&lt;7),$A$2-3,0)))</f>
        <v>100.5</v>
      </c>
      <c r="BC59" s="110">
        <f>SUM(AU59:INDEX(AU59:AW59,IF(AND($A$2&gt;6,$A$2&lt;10),$A$2-6,0)))</f>
        <v>0</v>
      </c>
      <c r="BD59" s="110">
        <f>SUM(AX59:INDEX(AX59:AZ59,IF($A$2&gt;9,$A$2-9,0)))</f>
        <v>0</v>
      </c>
      <c r="BE59" s="110">
        <f>SUM($AO59:INDEX(AO59:AZ59,$A$2))</f>
        <v>176.5</v>
      </c>
      <c r="BF59" s="122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</row>
    <row r="60" spans="1:74" s="17" customFormat="1" x14ac:dyDescent="0.25">
      <c r="A60" s="1" t="s">
        <v>3</v>
      </c>
      <c r="B60" s="7">
        <f>SUM(B52:B58)</f>
        <v>0</v>
      </c>
      <c r="C60" s="7">
        <f t="shared" ref="C60:Y60" si="78">SUM(C52:C58)</f>
        <v>0</v>
      </c>
      <c r="D60" s="7">
        <f t="shared" si="78"/>
        <v>0</v>
      </c>
      <c r="E60" s="7">
        <f t="shared" si="78"/>
        <v>0</v>
      </c>
      <c r="F60" s="7">
        <f t="shared" si="78"/>
        <v>0</v>
      </c>
      <c r="G60" s="7">
        <f t="shared" si="78"/>
        <v>0</v>
      </c>
      <c r="H60" s="7">
        <f t="shared" si="78"/>
        <v>0</v>
      </c>
      <c r="I60" s="7">
        <f t="shared" si="78"/>
        <v>0</v>
      </c>
      <c r="J60" s="7">
        <f t="shared" si="78"/>
        <v>0</v>
      </c>
      <c r="K60" s="7">
        <f t="shared" si="78"/>
        <v>0</v>
      </c>
      <c r="L60" s="7">
        <f t="shared" si="78"/>
        <v>0</v>
      </c>
      <c r="M60" s="7">
        <f t="shared" si="78"/>
        <v>0</v>
      </c>
      <c r="N60" s="7">
        <f t="shared" si="78"/>
        <v>0</v>
      </c>
      <c r="O60" s="7">
        <f t="shared" si="78"/>
        <v>0</v>
      </c>
      <c r="P60" s="7">
        <f t="shared" si="78"/>
        <v>0</v>
      </c>
      <c r="Q60" s="7">
        <f t="shared" si="78"/>
        <v>0</v>
      </c>
      <c r="R60" s="7">
        <f t="shared" si="78"/>
        <v>0</v>
      </c>
      <c r="S60" s="7">
        <f t="shared" si="78"/>
        <v>0</v>
      </c>
      <c r="T60" s="7">
        <f t="shared" si="78"/>
        <v>0</v>
      </c>
      <c r="U60" s="7">
        <f t="shared" si="78"/>
        <v>0</v>
      </c>
      <c r="V60" s="7">
        <f t="shared" si="78"/>
        <v>0</v>
      </c>
      <c r="W60" s="7">
        <f t="shared" si="78"/>
        <v>0</v>
      </c>
      <c r="X60" s="7">
        <f t="shared" si="78"/>
        <v>0</v>
      </c>
      <c r="Y60" s="7">
        <f t="shared" si="78"/>
        <v>0</v>
      </c>
      <c r="Z60" s="1">
        <f>SUM(N60:INDEX(N60:Y60,$A$2))</f>
        <v>0</v>
      </c>
      <c r="AA60" s="1">
        <f t="shared" ref="AA60:AI60" si="79">SUM(AA52:AA58)</f>
        <v>0</v>
      </c>
      <c r="AB60" s="1">
        <f t="shared" si="79"/>
        <v>0</v>
      </c>
      <c r="AC60" s="1">
        <f t="shared" si="79"/>
        <v>0</v>
      </c>
      <c r="AD60" s="1">
        <f t="shared" si="79"/>
        <v>0</v>
      </c>
      <c r="AE60" s="7">
        <f t="shared" si="79"/>
        <v>0</v>
      </c>
      <c r="AF60" s="7">
        <f t="shared" si="79"/>
        <v>0</v>
      </c>
      <c r="AG60" s="7">
        <f t="shared" si="79"/>
        <v>0</v>
      </c>
      <c r="AH60" s="7">
        <f t="shared" si="79"/>
        <v>0</v>
      </c>
      <c r="AI60" s="7">
        <f t="shared" si="79"/>
        <v>0</v>
      </c>
      <c r="AJ60" s="32" t="e">
        <f t="shared" ref="AJ60" si="80">Z60/AE60-1</f>
        <v>#DIV/0!</v>
      </c>
      <c r="AK60" s="32" t="e">
        <f t="shared" ref="AK60:AM60" si="81">AA60/AF60-1</f>
        <v>#DIV/0!</v>
      </c>
      <c r="AL60" s="32" t="e">
        <f t="shared" si="81"/>
        <v>#DIV/0!</v>
      </c>
      <c r="AM60" s="32" t="e">
        <f t="shared" si="81"/>
        <v>#DIV/0!</v>
      </c>
      <c r="AN60" s="31" t="e">
        <f>AD60/SUM(K60:INDEX(K60:M60,MOD($A$2,3)))-1</f>
        <v>#DIV/0!</v>
      </c>
      <c r="AO60" s="114">
        <f t="shared" ref="AO60" si="82">SUM(AO52:AO58)</f>
        <v>690</v>
      </c>
      <c r="AP60" s="114">
        <f>SUM(AP52:AP59)</f>
        <v>918</v>
      </c>
      <c r="AQ60" s="114">
        <f>SUM(AQ52:AQ59)</f>
        <v>1428</v>
      </c>
      <c r="AR60" s="114">
        <f>SUM(AR52:AR59)</f>
        <v>1259</v>
      </c>
      <c r="AS60" s="114">
        <f>SUM(AS52:AS59)</f>
        <v>1915</v>
      </c>
      <c r="AT60" s="114">
        <f>SUM(AT52:AT59)</f>
        <v>1626</v>
      </c>
      <c r="AU60" s="114"/>
      <c r="AV60" s="114"/>
      <c r="AW60" s="114"/>
      <c r="AX60" s="114"/>
      <c r="AY60" s="114"/>
      <c r="AZ60" s="114"/>
      <c r="BA60" s="116">
        <f>SUM(AO60:INDEX(AO60:AQ60,IF($A$2&lt;3,$A$2,3)))</f>
        <v>3036</v>
      </c>
      <c r="BB60" s="116">
        <f>SUM(AR60:INDEX(AR60:AT60,IF(AND($A$2&gt;3,A57&lt;7),$A$2-3,0)))</f>
        <v>4800</v>
      </c>
      <c r="BC60" s="116">
        <f>SUM(AU60:INDEX(AU60:AW60,IF(AND($A$2&gt;6,$A$2&lt;10),$A$2-6,0)))</f>
        <v>0</v>
      </c>
      <c r="BD60" s="116">
        <f>SUM(AX60:INDEX(AX60:AZ60,IF($A$2&gt;9,$A$2-9,0)))</f>
        <v>0</v>
      </c>
      <c r="BE60" s="116">
        <f>SUM($AO60:INDEX(AO60:AZ60,$A$2))</f>
        <v>7836</v>
      </c>
      <c r="BF60" s="123" t="e">
        <f t="shared" si="75"/>
        <v>#DIV/0!</v>
      </c>
      <c r="BG60" s="118" t="e">
        <f t="shared" si="75"/>
        <v>#DIV/0!</v>
      </c>
      <c r="BH60" s="118" t="e">
        <f t="shared" si="75"/>
        <v>#DIV/0!</v>
      </c>
      <c r="BI60" s="118" t="e">
        <f t="shared" si="75"/>
        <v>#DIV/0!</v>
      </c>
      <c r="BJ60" s="118" t="e">
        <f t="shared" si="75"/>
        <v>#DIV/0!</v>
      </c>
      <c r="BK60" s="118" t="e">
        <f t="shared" si="75"/>
        <v>#DIV/0!</v>
      </c>
      <c r="BL60" s="118" t="e">
        <f t="shared" si="75"/>
        <v>#DIV/0!</v>
      </c>
      <c r="BM60" s="118" t="e">
        <f t="shared" si="75"/>
        <v>#DIV/0!</v>
      </c>
      <c r="BN60" s="118" t="e">
        <f t="shared" si="75"/>
        <v>#DIV/0!</v>
      </c>
      <c r="BO60" s="118" t="e">
        <f t="shared" si="75"/>
        <v>#DIV/0!</v>
      </c>
      <c r="BP60" s="118" t="e">
        <f t="shared" si="75"/>
        <v>#DIV/0!</v>
      </c>
      <c r="BQ60" s="118" t="e">
        <f t="shared" si="75"/>
        <v>#DIV/0!</v>
      </c>
      <c r="BR60" s="118" t="e">
        <f>BA60/SUM(N60:INDEX(N60:P60,IF($A$2&lt;3,$A$2,3)))</f>
        <v>#DIV/0!</v>
      </c>
      <c r="BS60" s="118" t="e">
        <f>BB60/SUM(Q60:INDEX(Q60:S60,IF($A$2&lt;7,$A$2-3,3)))</f>
        <v>#DIV/0!</v>
      </c>
      <c r="BT60" s="118" t="e">
        <f t="shared" si="76"/>
        <v>#DIV/0!</v>
      </c>
      <c r="BU60" s="118" t="e">
        <f t="shared" si="76"/>
        <v>#DIV/0!</v>
      </c>
      <c r="BV60" s="118" t="e">
        <f t="shared" si="77"/>
        <v>#DIV/0!</v>
      </c>
    </row>
    <row r="61" spans="1:74" x14ac:dyDescent="0.25">
      <c r="BF61" s="124"/>
    </row>
    <row r="62" spans="1:74" x14ac:dyDescent="0.25">
      <c r="BF62" s="124"/>
    </row>
    <row r="63" spans="1:74" s="17" customFormat="1" x14ac:dyDescent="0.25">
      <c r="A63" s="2" t="s">
        <v>13</v>
      </c>
      <c r="B63" s="3">
        <f t="shared" ref="B63:Y63" si="83">B27</f>
        <v>42005</v>
      </c>
      <c r="C63" s="3">
        <f t="shared" si="83"/>
        <v>42036</v>
      </c>
      <c r="D63" s="3">
        <f t="shared" si="83"/>
        <v>42064</v>
      </c>
      <c r="E63" s="3">
        <f t="shared" si="83"/>
        <v>42095</v>
      </c>
      <c r="F63" s="3">
        <f t="shared" si="83"/>
        <v>42125</v>
      </c>
      <c r="G63" s="3">
        <f t="shared" si="83"/>
        <v>42156</v>
      </c>
      <c r="H63" s="3">
        <f t="shared" si="83"/>
        <v>42186</v>
      </c>
      <c r="I63" s="3">
        <f t="shared" si="83"/>
        <v>42217</v>
      </c>
      <c r="J63" s="3">
        <f t="shared" si="83"/>
        <v>42248</v>
      </c>
      <c r="K63" s="3">
        <f t="shared" si="83"/>
        <v>42278</v>
      </c>
      <c r="L63" s="3">
        <f t="shared" si="83"/>
        <v>42309</v>
      </c>
      <c r="M63" s="3">
        <f t="shared" si="83"/>
        <v>42339</v>
      </c>
      <c r="N63" s="3">
        <f t="shared" si="83"/>
        <v>42370</v>
      </c>
      <c r="O63" s="3">
        <f t="shared" si="83"/>
        <v>42401</v>
      </c>
      <c r="P63" s="3">
        <f t="shared" si="83"/>
        <v>42430</v>
      </c>
      <c r="Q63" s="3">
        <f t="shared" si="83"/>
        <v>42461</v>
      </c>
      <c r="R63" s="3">
        <f t="shared" si="83"/>
        <v>42491</v>
      </c>
      <c r="S63" s="3">
        <f t="shared" si="83"/>
        <v>42522</v>
      </c>
      <c r="T63" s="3">
        <f t="shared" si="83"/>
        <v>42552</v>
      </c>
      <c r="U63" s="3">
        <f t="shared" si="83"/>
        <v>42583</v>
      </c>
      <c r="V63" s="3">
        <f t="shared" si="83"/>
        <v>42614</v>
      </c>
      <c r="W63" s="3">
        <f t="shared" si="83"/>
        <v>42644</v>
      </c>
      <c r="X63" s="3">
        <f t="shared" si="83"/>
        <v>42675</v>
      </c>
      <c r="Y63" s="3">
        <f t="shared" si="83"/>
        <v>42705</v>
      </c>
      <c r="Z63" s="29" t="str">
        <f>$Z$3</f>
        <v>YTD 6/16</v>
      </c>
      <c r="AA63" s="29" t="s">
        <v>19</v>
      </c>
      <c r="AB63" s="29" t="s">
        <v>20</v>
      </c>
      <c r="AC63" s="29" t="s">
        <v>21</v>
      </c>
      <c r="AD63" s="29" t="s">
        <v>22</v>
      </c>
      <c r="AE63" s="26" t="str">
        <f t="shared" ref="AE63:AI63" si="84">AE39</f>
        <v>YTD 6/15</v>
      </c>
      <c r="AF63" s="26" t="str">
        <f t="shared" si="84"/>
        <v>Q1 '15</v>
      </c>
      <c r="AG63" s="26" t="str">
        <f t="shared" si="84"/>
        <v>Q2 '15</v>
      </c>
      <c r="AH63" s="26" t="str">
        <f t="shared" si="84"/>
        <v>Q3 '15</v>
      </c>
      <c r="AI63" s="26" t="str">
        <f t="shared" si="84"/>
        <v>Q4 '15</v>
      </c>
      <c r="AJ63" s="30" t="s">
        <v>27</v>
      </c>
      <c r="AK63" s="30" t="s">
        <v>29</v>
      </c>
      <c r="AL63" s="30" t="s">
        <v>30</v>
      </c>
      <c r="AM63" s="30" t="s">
        <v>31</v>
      </c>
      <c r="AN63" s="30" t="s">
        <v>32</v>
      </c>
      <c r="AO63" s="108">
        <v>42736</v>
      </c>
      <c r="AP63" s="108">
        <v>42767</v>
      </c>
      <c r="AQ63" s="108">
        <v>42795</v>
      </c>
      <c r="AR63" s="108">
        <v>42826</v>
      </c>
      <c r="AS63" s="108">
        <v>42856</v>
      </c>
      <c r="AT63" s="108">
        <v>42887</v>
      </c>
      <c r="AU63" s="108">
        <v>42917</v>
      </c>
      <c r="AV63" s="108">
        <v>42948</v>
      </c>
      <c r="AW63" s="108">
        <v>42979</v>
      </c>
      <c r="AX63" s="108">
        <v>43009</v>
      </c>
      <c r="AY63" s="108">
        <v>43040</v>
      </c>
      <c r="AZ63" s="108">
        <v>43070</v>
      </c>
      <c r="BA63" s="29" t="s">
        <v>123</v>
      </c>
      <c r="BB63" s="29" t="s">
        <v>124</v>
      </c>
      <c r="BC63" s="29" t="s">
        <v>125</v>
      </c>
      <c r="BD63" s="29" t="s">
        <v>126</v>
      </c>
      <c r="BE63" s="29" t="str">
        <f>$BE$3</f>
        <v>YTD 6/17</v>
      </c>
      <c r="BF63" s="121">
        <v>42736</v>
      </c>
      <c r="BG63" s="108">
        <v>42767</v>
      </c>
      <c r="BH63" s="108">
        <v>42795</v>
      </c>
      <c r="BI63" s="108">
        <v>42826</v>
      </c>
      <c r="BJ63" s="108">
        <v>42856</v>
      </c>
      <c r="BK63" s="108">
        <v>42887</v>
      </c>
      <c r="BL63" s="108">
        <v>42917</v>
      </c>
      <c r="BM63" s="108">
        <v>42948</v>
      </c>
      <c r="BN63" s="108">
        <v>42979</v>
      </c>
      <c r="BO63" s="108">
        <v>43009</v>
      </c>
      <c r="BP63" s="108">
        <v>43040</v>
      </c>
      <c r="BQ63" s="108">
        <v>43070</v>
      </c>
      <c r="BR63" s="29" t="s">
        <v>127</v>
      </c>
      <c r="BS63" s="29" t="s">
        <v>128</v>
      </c>
      <c r="BT63" s="29" t="s">
        <v>96</v>
      </c>
      <c r="BU63" s="29" t="s">
        <v>129</v>
      </c>
      <c r="BV63" s="112" t="s">
        <v>130</v>
      </c>
    </row>
    <row r="64" spans="1:74" x14ac:dyDescent="0.25">
      <c r="A64" t="s">
        <v>159</v>
      </c>
      <c r="B64" s="10" t="str">
        <f t="shared" ref="B64:AI70" si="85">IFERROR(B52/B28,"")</f>
        <v/>
      </c>
      <c r="C64" s="10" t="str">
        <f t="shared" si="85"/>
        <v/>
      </c>
      <c r="D64" s="10" t="str">
        <f t="shared" si="85"/>
        <v/>
      </c>
      <c r="E64" s="10" t="str">
        <f t="shared" si="85"/>
        <v/>
      </c>
      <c r="F64" s="10" t="str">
        <f t="shared" si="85"/>
        <v/>
      </c>
      <c r="G64" s="10" t="str">
        <f t="shared" si="85"/>
        <v/>
      </c>
      <c r="H64" s="10" t="str">
        <f t="shared" si="85"/>
        <v/>
      </c>
      <c r="I64" s="10" t="str">
        <f t="shared" si="85"/>
        <v/>
      </c>
      <c r="J64" s="10" t="str">
        <f t="shared" si="85"/>
        <v/>
      </c>
      <c r="K64" s="10" t="str">
        <f t="shared" si="85"/>
        <v/>
      </c>
      <c r="L64" s="10" t="str">
        <f t="shared" si="85"/>
        <v/>
      </c>
      <c r="M64" s="10" t="str">
        <f t="shared" si="85"/>
        <v/>
      </c>
      <c r="N64" s="10" t="str">
        <f t="shared" si="85"/>
        <v/>
      </c>
      <c r="O64" s="10" t="str">
        <f t="shared" si="85"/>
        <v/>
      </c>
      <c r="P64" s="10" t="str">
        <f t="shared" si="85"/>
        <v/>
      </c>
      <c r="Q64" s="10" t="str">
        <f t="shared" si="85"/>
        <v/>
      </c>
      <c r="R64" s="10" t="str">
        <f t="shared" si="85"/>
        <v/>
      </c>
      <c r="S64" s="10" t="str">
        <f t="shared" si="85"/>
        <v/>
      </c>
      <c r="T64" s="10" t="str">
        <f t="shared" si="85"/>
        <v/>
      </c>
      <c r="U64" s="10" t="str">
        <f t="shared" si="85"/>
        <v/>
      </c>
      <c r="V64" s="10" t="str">
        <f t="shared" si="85"/>
        <v/>
      </c>
      <c r="W64" s="10" t="str">
        <f t="shared" si="85"/>
        <v/>
      </c>
      <c r="X64" s="10" t="str">
        <f t="shared" si="85"/>
        <v/>
      </c>
      <c r="Y64" s="10" t="str">
        <f t="shared" si="85"/>
        <v/>
      </c>
      <c r="Z64" s="21" t="str">
        <f t="shared" si="85"/>
        <v/>
      </c>
      <c r="AA64" s="21" t="str">
        <f t="shared" si="85"/>
        <v/>
      </c>
      <c r="AB64" s="21" t="str">
        <f t="shared" si="85"/>
        <v/>
      </c>
      <c r="AC64" s="21" t="str">
        <f t="shared" si="85"/>
        <v/>
      </c>
      <c r="AD64" s="21" t="str">
        <f t="shared" si="85"/>
        <v/>
      </c>
      <c r="AE64" s="21" t="str">
        <f t="shared" si="85"/>
        <v/>
      </c>
      <c r="AF64" s="21" t="str">
        <f t="shared" si="85"/>
        <v/>
      </c>
      <c r="AG64" s="21" t="str">
        <f t="shared" si="85"/>
        <v/>
      </c>
      <c r="AH64" s="21" t="str">
        <f t="shared" si="85"/>
        <v/>
      </c>
      <c r="AI64" s="21" t="str">
        <f t="shared" si="85"/>
        <v/>
      </c>
      <c r="AJ64" s="31" t="e">
        <f>Z64/AE64-1</f>
        <v>#VALUE!</v>
      </c>
      <c r="AK64" s="31" t="e">
        <f t="shared" ref="AK64:AN72" si="86">AA64/AF64-1</f>
        <v>#VALUE!</v>
      </c>
      <c r="AL64" s="31" t="e">
        <f t="shared" si="86"/>
        <v>#VALUE!</v>
      </c>
      <c r="AM64" s="31" t="e">
        <f t="shared" si="86"/>
        <v>#VALUE!</v>
      </c>
      <c r="AN64" s="31" t="e">
        <f t="shared" si="86"/>
        <v>#VALUE!</v>
      </c>
      <c r="AO64" s="10">
        <f t="shared" ref="AO64:AT72" si="87">IFERROR(AO52/AO28,"")</f>
        <v>3.1363636363636362</v>
      </c>
      <c r="AP64" s="10">
        <f t="shared" si="87"/>
        <v>2.9923076923076923</v>
      </c>
      <c r="AQ64" s="10">
        <f t="shared" si="87"/>
        <v>3.8972602739726026</v>
      </c>
      <c r="AR64" s="10">
        <f t="shared" si="87"/>
        <v>3.0337837837837838</v>
      </c>
      <c r="AS64" s="10">
        <f t="shared" si="87"/>
        <v>2.9563758389261743</v>
      </c>
      <c r="AT64" s="10">
        <f t="shared" si="87"/>
        <v>4.5709219858156027</v>
      </c>
      <c r="BA64" s="10">
        <f t="shared" ref="BA64:BE70" si="88">IFERROR(BA52/BA28,"")</f>
        <v>3.3756476683937824</v>
      </c>
      <c r="BB64" s="10">
        <f t="shared" si="88"/>
        <v>3.5022831050228311</v>
      </c>
      <c r="BC64" s="10" t="str">
        <f t="shared" si="88"/>
        <v/>
      </c>
      <c r="BD64" s="10" t="str">
        <f t="shared" si="88"/>
        <v/>
      </c>
      <c r="BE64" s="10">
        <f t="shared" si="88"/>
        <v>3.4635499207606975</v>
      </c>
      <c r="BF64" s="122" t="e">
        <f t="shared" ref="BF64:BQ72" si="89">AO64/N64</f>
        <v>#VALUE!</v>
      </c>
      <c r="BG64" s="111" t="e">
        <f t="shared" si="89"/>
        <v>#VALUE!</v>
      </c>
      <c r="BH64" s="111" t="e">
        <f t="shared" si="89"/>
        <v>#VALUE!</v>
      </c>
      <c r="BI64" s="111" t="e">
        <f t="shared" si="89"/>
        <v>#VALUE!</v>
      </c>
      <c r="BJ64" s="111" t="e">
        <f t="shared" si="89"/>
        <v>#VALUE!</v>
      </c>
      <c r="BK64" s="111" t="e">
        <f t="shared" si="89"/>
        <v>#VALUE!</v>
      </c>
      <c r="BL64" s="111" t="e">
        <f t="shared" si="89"/>
        <v>#VALUE!</v>
      </c>
      <c r="BM64" s="111" t="e">
        <f t="shared" si="89"/>
        <v>#VALUE!</v>
      </c>
      <c r="BN64" s="111" t="e">
        <f t="shared" si="89"/>
        <v>#VALUE!</v>
      </c>
      <c r="BO64" s="111" t="e">
        <f t="shared" si="89"/>
        <v>#VALUE!</v>
      </c>
      <c r="BP64" s="111" t="e">
        <f t="shared" si="89"/>
        <v>#VALUE!</v>
      </c>
      <c r="BQ64" s="111" t="e">
        <f t="shared" si="89"/>
        <v>#VALUE!</v>
      </c>
      <c r="BR64" s="111" t="e">
        <f>BA64/(SUM(N52:INDEX(N52:P52,IF($A$2&lt;3,$A$2,3)))/SUM(N28:INDEX(N28:P28,IF($A$2&lt;3,$A$2,3))))</f>
        <v>#DIV/0!</v>
      </c>
      <c r="BS64" s="111" t="e">
        <f>BB64/(SUM(Q52:INDEX(Q52:S52,$B$2))/SUM(Q28:INDEX(Q28:S28,$B$2)))</f>
        <v>#DIV/0!</v>
      </c>
      <c r="BV64" s="31" t="e">
        <f>BE64/Z64</f>
        <v>#VALUE!</v>
      </c>
    </row>
    <row r="65" spans="1:74" x14ac:dyDescent="0.25">
      <c r="A65" t="s">
        <v>5</v>
      </c>
      <c r="B65" s="10" t="str">
        <f t="shared" si="85"/>
        <v/>
      </c>
      <c r="C65" s="10" t="str">
        <f t="shared" si="85"/>
        <v/>
      </c>
      <c r="D65" s="10" t="str">
        <f t="shared" si="85"/>
        <v/>
      </c>
      <c r="E65" s="10" t="str">
        <f t="shared" si="85"/>
        <v/>
      </c>
      <c r="F65" s="10" t="str">
        <f t="shared" si="85"/>
        <v/>
      </c>
      <c r="G65" s="10" t="str">
        <f t="shared" si="85"/>
        <v/>
      </c>
      <c r="H65" s="10" t="str">
        <f t="shared" si="85"/>
        <v/>
      </c>
      <c r="I65" s="10" t="str">
        <f t="shared" si="85"/>
        <v/>
      </c>
      <c r="J65" s="10" t="str">
        <f t="shared" si="85"/>
        <v/>
      </c>
      <c r="K65" s="10" t="str">
        <f t="shared" si="85"/>
        <v/>
      </c>
      <c r="L65" s="10" t="str">
        <f t="shared" si="85"/>
        <v/>
      </c>
      <c r="M65" s="10" t="str">
        <f t="shared" si="85"/>
        <v/>
      </c>
      <c r="N65" s="10" t="str">
        <f t="shared" si="85"/>
        <v/>
      </c>
      <c r="O65" s="10" t="str">
        <f t="shared" si="85"/>
        <v/>
      </c>
      <c r="P65" s="10" t="str">
        <f t="shared" si="85"/>
        <v/>
      </c>
      <c r="Q65" s="10" t="str">
        <f t="shared" si="85"/>
        <v/>
      </c>
      <c r="R65" s="10" t="str">
        <f t="shared" si="85"/>
        <v/>
      </c>
      <c r="S65" s="10" t="str">
        <f t="shared" si="85"/>
        <v/>
      </c>
      <c r="T65" s="10" t="str">
        <f t="shared" si="85"/>
        <v/>
      </c>
      <c r="U65" s="10" t="str">
        <f t="shared" si="85"/>
        <v/>
      </c>
      <c r="V65" s="10" t="str">
        <f t="shared" si="85"/>
        <v/>
      </c>
      <c r="W65" s="10" t="str">
        <f t="shared" si="85"/>
        <v/>
      </c>
      <c r="X65" s="10" t="str">
        <f t="shared" si="85"/>
        <v/>
      </c>
      <c r="Y65" s="10" t="str">
        <f t="shared" si="85"/>
        <v/>
      </c>
      <c r="Z65" s="21" t="str">
        <f t="shared" si="85"/>
        <v/>
      </c>
      <c r="AA65" s="21" t="str">
        <f t="shared" si="85"/>
        <v/>
      </c>
      <c r="AB65" s="21" t="str">
        <f t="shared" si="85"/>
        <v/>
      </c>
      <c r="AC65" s="21" t="str">
        <f t="shared" si="85"/>
        <v/>
      </c>
      <c r="AD65" s="21" t="str">
        <f t="shared" si="85"/>
        <v/>
      </c>
      <c r="AE65" s="21" t="str">
        <f t="shared" si="85"/>
        <v/>
      </c>
      <c r="AF65" s="21" t="str">
        <f t="shared" si="85"/>
        <v/>
      </c>
      <c r="AG65" s="21" t="str">
        <f t="shared" si="85"/>
        <v/>
      </c>
      <c r="AH65" s="21" t="str">
        <f t="shared" si="85"/>
        <v/>
      </c>
      <c r="AI65" s="21" t="str">
        <f t="shared" si="85"/>
        <v/>
      </c>
      <c r="AJ65" s="31" t="e">
        <f t="shared" ref="AJ65:AJ72" si="90">Z65/AE65-1</f>
        <v>#VALUE!</v>
      </c>
      <c r="AK65" s="31" t="e">
        <f t="shared" si="86"/>
        <v>#VALUE!</v>
      </c>
      <c r="AL65" s="31" t="e">
        <f t="shared" si="86"/>
        <v>#VALUE!</v>
      </c>
      <c r="AM65" s="31" t="e">
        <f t="shared" si="86"/>
        <v>#VALUE!</v>
      </c>
      <c r="AN65" s="31" t="e">
        <f t="shared" si="86"/>
        <v>#VALUE!</v>
      </c>
      <c r="AO65" s="10">
        <f t="shared" si="87"/>
        <v>1.9148936170212767</v>
      </c>
      <c r="AP65" s="10">
        <f t="shared" si="87"/>
        <v>1.2950819672131149</v>
      </c>
      <c r="AQ65" s="10">
        <f t="shared" si="87"/>
        <v>1.8181818181818181</v>
      </c>
      <c r="AR65" s="10">
        <f t="shared" si="87"/>
        <v>1.7692307692307692</v>
      </c>
      <c r="AS65" s="10">
        <f t="shared" si="87"/>
        <v>1.4188311688311688</v>
      </c>
      <c r="AT65" s="10">
        <f t="shared" si="87"/>
        <v>1.6201923076923077</v>
      </c>
      <c r="BA65" s="10">
        <f t="shared" si="88"/>
        <v>1.6282051282051282</v>
      </c>
      <c r="BB65" s="10">
        <f t="shared" si="88"/>
        <v>1.6009900990099011</v>
      </c>
      <c r="BC65" s="10" t="str">
        <f t="shared" si="88"/>
        <v/>
      </c>
      <c r="BD65" s="10" t="str">
        <f t="shared" si="88"/>
        <v/>
      </c>
      <c r="BE65" s="10">
        <f t="shared" si="88"/>
        <v>1.6113831089351285</v>
      </c>
      <c r="BF65" s="122" t="e">
        <f t="shared" si="89"/>
        <v>#VALUE!</v>
      </c>
      <c r="BG65" s="111" t="e">
        <f t="shared" si="89"/>
        <v>#VALUE!</v>
      </c>
      <c r="BH65" s="111" t="e">
        <f t="shared" si="89"/>
        <v>#VALUE!</v>
      </c>
      <c r="BI65" s="111" t="e">
        <f t="shared" si="89"/>
        <v>#VALUE!</v>
      </c>
      <c r="BJ65" s="111" t="e">
        <f t="shared" si="89"/>
        <v>#VALUE!</v>
      </c>
      <c r="BK65" s="111" t="e">
        <f t="shared" si="89"/>
        <v>#VALUE!</v>
      </c>
      <c r="BL65" s="111" t="e">
        <f t="shared" si="89"/>
        <v>#VALUE!</v>
      </c>
      <c r="BM65" s="111" t="e">
        <f t="shared" si="89"/>
        <v>#VALUE!</v>
      </c>
      <c r="BN65" s="111" t="e">
        <f t="shared" si="89"/>
        <v>#VALUE!</v>
      </c>
      <c r="BO65" s="111" t="e">
        <f t="shared" si="89"/>
        <v>#VALUE!</v>
      </c>
      <c r="BP65" s="111" t="e">
        <f t="shared" si="89"/>
        <v>#VALUE!</v>
      </c>
      <c r="BQ65" s="111" t="e">
        <f t="shared" si="89"/>
        <v>#VALUE!</v>
      </c>
      <c r="BR65" s="111" t="e">
        <f>BA65/(SUM(N53:INDEX(N53:P53,IF($A$2&lt;3,$A$2,3)))/SUM(N29:INDEX(N29:P29,IF($A$2&lt;3,$A$2,3))))</f>
        <v>#DIV/0!</v>
      </c>
      <c r="BS65" s="111" t="e">
        <f>BB65/(SUM(Q53:INDEX(Q53:S53,$B$2))/SUM(Q29:INDEX(Q29:S29,$B$2)))</f>
        <v>#DIV/0!</v>
      </c>
      <c r="BV65" s="31" t="e">
        <f t="shared" ref="BV65:BV72" si="91">BE65/Z65</f>
        <v>#VALUE!</v>
      </c>
    </row>
    <row r="66" spans="1:74" x14ac:dyDescent="0.25">
      <c r="A66" t="s">
        <v>6</v>
      </c>
      <c r="B66" s="10" t="str">
        <f t="shared" si="85"/>
        <v/>
      </c>
      <c r="C66" s="10" t="str">
        <f t="shared" si="85"/>
        <v/>
      </c>
      <c r="D66" s="10" t="str">
        <f t="shared" si="85"/>
        <v/>
      </c>
      <c r="E66" s="10" t="str">
        <f t="shared" si="85"/>
        <v/>
      </c>
      <c r="F66" s="10" t="str">
        <f t="shared" si="85"/>
        <v/>
      </c>
      <c r="G66" s="10" t="str">
        <f t="shared" si="85"/>
        <v/>
      </c>
      <c r="H66" s="10" t="str">
        <f t="shared" si="85"/>
        <v/>
      </c>
      <c r="I66" s="10" t="str">
        <f t="shared" si="85"/>
        <v/>
      </c>
      <c r="J66" s="10" t="str">
        <f t="shared" si="85"/>
        <v/>
      </c>
      <c r="K66" s="10" t="str">
        <f t="shared" si="85"/>
        <v/>
      </c>
      <c r="L66" s="10" t="str">
        <f t="shared" si="85"/>
        <v/>
      </c>
      <c r="M66" s="10" t="str">
        <f t="shared" si="85"/>
        <v/>
      </c>
      <c r="N66" s="10" t="str">
        <f t="shared" si="85"/>
        <v/>
      </c>
      <c r="O66" s="10" t="str">
        <f t="shared" si="85"/>
        <v/>
      </c>
      <c r="P66" s="10" t="str">
        <f t="shared" si="85"/>
        <v/>
      </c>
      <c r="Q66" s="10" t="str">
        <f t="shared" si="85"/>
        <v/>
      </c>
      <c r="R66" s="10" t="str">
        <f t="shared" si="85"/>
        <v/>
      </c>
      <c r="S66" s="10" t="str">
        <f t="shared" si="85"/>
        <v/>
      </c>
      <c r="T66" s="10" t="str">
        <f t="shared" si="85"/>
        <v/>
      </c>
      <c r="U66" s="10" t="str">
        <f t="shared" si="85"/>
        <v/>
      </c>
      <c r="V66" s="10" t="str">
        <f t="shared" si="85"/>
        <v/>
      </c>
      <c r="W66" s="10" t="str">
        <f t="shared" si="85"/>
        <v/>
      </c>
      <c r="X66" s="10" t="str">
        <f t="shared" si="85"/>
        <v/>
      </c>
      <c r="Y66" s="10" t="str">
        <f t="shared" si="85"/>
        <v/>
      </c>
      <c r="Z66" s="21" t="str">
        <f t="shared" si="85"/>
        <v/>
      </c>
      <c r="AA66" s="21" t="str">
        <f t="shared" si="85"/>
        <v/>
      </c>
      <c r="AB66" s="21" t="str">
        <f t="shared" si="85"/>
        <v/>
      </c>
      <c r="AC66" s="21" t="str">
        <f t="shared" si="85"/>
        <v/>
      </c>
      <c r="AD66" s="21" t="str">
        <f t="shared" si="85"/>
        <v/>
      </c>
      <c r="AE66" s="21" t="str">
        <f t="shared" si="85"/>
        <v/>
      </c>
      <c r="AF66" s="21" t="str">
        <f t="shared" si="85"/>
        <v/>
      </c>
      <c r="AG66" s="21" t="str">
        <f t="shared" si="85"/>
        <v/>
      </c>
      <c r="AH66" s="21" t="str">
        <f t="shared" si="85"/>
        <v/>
      </c>
      <c r="AI66" s="21" t="str">
        <f t="shared" si="85"/>
        <v/>
      </c>
      <c r="AJ66" s="31" t="e">
        <f t="shared" si="90"/>
        <v>#VALUE!</v>
      </c>
      <c r="AK66" s="31" t="e">
        <f t="shared" si="86"/>
        <v>#VALUE!</v>
      </c>
      <c r="AL66" s="31" t="e">
        <f t="shared" si="86"/>
        <v>#VALUE!</v>
      </c>
      <c r="AM66" s="31" t="e">
        <f t="shared" si="86"/>
        <v>#VALUE!</v>
      </c>
      <c r="AN66" s="31" t="e">
        <f t="shared" si="86"/>
        <v>#VALUE!</v>
      </c>
      <c r="AO66" s="10">
        <f t="shared" si="87"/>
        <v>1.509090909090909</v>
      </c>
      <c r="AP66" s="10">
        <f t="shared" si="87"/>
        <v>1.5</v>
      </c>
      <c r="AQ66" s="10">
        <f t="shared" si="87"/>
        <v>2.1157894736842104</v>
      </c>
      <c r="AR66" s="10">
        <f t="shared" si="87"/>
        <v>1.3783783783783783</v>
      </c>
      <c r="AS66" s="10">
        <f t="shared" si="87"/>
        <v>2.0789473684210527</v>
      </c>
      <c r="AT66" s="10">
        <f t="shared" si="87"/>
        <v>1.6931818181818181</v>
      </c>
      <c r="BA66" s="10">
        <f t="shared" si="88"/>
        <v>1.8010204081632653</v>
      </c>
      <c r="BB66" s="10">
        <f t="shared" si="88"/>
        <v>1.7184873949579831</v>
      </c>
      <c r="BC66" s="10" t="str">
        <f t="shared" si="88"/>
        <v/>
      </c>
      <c r="BD66" s="10" t="str">
        <f t="shared" si="88"/>
        <v/>
      </c>
      <c r="BE66" s="10">
        <f t="shared" si="88"/>
        <v>1.7557603686635945</v>
      </c>
      <c r="BF66" s="122" t="e">
        <f t="shared" si="89"/>
        <v>#VALUE!</v>
      </c>
      <c r="BG66" s="111" t="e">
        <f t="shared" si="89"/>
        <v>#VALUE!</v>
      </c>
      <c r="BH66" s="111" t="e">
        <f t="shared" si="89"/>
        <v>#VALUE!</v>
      </c>
      <c r="BI66" s="111" t="e">
        <f t="shared" si="89"/>
        <v>#VALUE!</v>
      </c>
      <c r="BJ66" s="111" t="e">
        <f t="shared" si="89"/>
        <v>#VALUE!</v>
      </c>
      <c r="BK66" s="111" t="e">
        <f t="shared" si="89"/>
        <v>#VALUE!</v>
      </c>
      <c r="BL66" s="111" t="e">
        <f t="shared" si="89"/>
        <v>#VALUE!</v>
      </c>
      <c r="BM66" s="111" t="e">
        <f t="shared" si="89"/>
        <v>#VALUE!</v>
      </c>
      <c r="BN66" s="111" t="e">
        <f t="shared" si="89"/>
        <v>#VALUE!</v>
      </c>
      <c r="BO66" s="111" t="e">
        <f t="shared" si="89"/>
        <v>#VALUE!</v>
      </c>
      <c r="BP66" s="111" t="e">
        <f t="shared" si="89"/>
        <v>#VALUE!</v>
      </c>
      <c r="BQ66" s="111" t="e">
        <f t="shared" si="89"/>
        <v>#VALUE!</v>
      </c>
      <c r="BR66" s="111" t="e">
        <f>BA66/(SUM(N54:INDEX(N54:P54,IF($A$2&lt;3,$A$2,3)))/SUM(N30:INDEX(N30:P30,IF($A$2&lt;3,$A$2,3))))</f>
        <v>#DIV/0!</v>
      </c>
      <c r="BS66" s="111" t="e">
        <f>BB66/(SUM(Q54:INDEX(Q54:S54,$B$2))/SUM(Q30:INDEX(Q30:S30,$B$2)))</f>
        <v>#DIV/0!</v>
      </c>
      <c r="BV66" s="31" t="e">
        <f t="shared" si="91"/>
        <v>#VALUE!</v>
      </c>
    </row>
    <row r="67" spans="1:74" x14ac:dyDescent="0.25">
      <c r="A67" t="s">
        <v>7</v>
      </c>
      <c r="B67" s="10" t="str">
        <f t="shared" si="85"/>
        <v/>
      </c>
      <c r="C67" s="10" t="str">
        <f t="shared" si="85"/>
        <v/>
      </c>
      <c r="D67" s="10" t="str">
        <f t="shared" si="85"/>
        <v/>
      </c>
      <c r="E67" s="10" t="str">
        <f t="shared" si="85"/>
        <v/>
      </c>
      <c r="F67" s="10" t="str">
        <f t="shared" si="85"/>
        <v/>
      </c>
      <c r="G67" s="10" t="str">
        <f t="shared" si="85"/>
        <v/>
      </c>
      <c r="H67" s="10" t="str">
        <f t="shared" si="85"/>
        <v/>
      </c>
      <c r="I67" s="10" t="str">
        <f t="shared" si="85"/>
        <v/>
      </c>
      <c r="J67" s="10" t="str">
        <f t="shared" si="85"/>
        <v/>
      </c>
      <c r="K67" s="10" t="str">
        <f t="shared" si="85"/>
        <v/>
      </c>
      <c r="L67" s="10" t="str">
        <f t="shared" si="85"/>
        <v/>
      </c>
      <c r="M67" s="10" t="str">
        <f t="shared" si="85"/>
        <v/>
      </c>
      <c r="N67" s="10" t="str">
        <f t="shared" si="85"/>
        <v/>
      </c>
      <c r="O67" s="10" t="str">
        <f t="shared" si="85"/>
        <v/>
      </c>
      <c r="P67" s="10" t="str">
        <f t="shared" si="85"/>
        <v/>
      </c>
      <c r="Q67" s="10" t="str">
        <f t="shared" si="85"/>
        <v/>
      </c>
      <c r="R67" s="10" t="str">
        <f t="shared" si="85"/>
        <v/>
      </c>
      <c r="S67" s="10" t="str">
        <f t="shared" si="85"/>
        <v/>
      </c>
      <c r="T67" s="10" t="str">
        <f t="shared" si="85"/>
        <v/>
      </c>
      <c r="U67" s="10" t="str">
        <f t="shared" si="85"/>
        <v/>
      </c>
      <c r="V67" s="10" t="str">
        <f t="shared" si="85"/>
        <v/>
      </c>
      <c r="W67" s="10" t="str">
        <f t="shared" si="85"/>
        <v/>
      </c>
      <c r="X67" s="10" t="str">
        <f t="shared" si="85"/>
        <v/>
      </c>
      <c r="Y67" s="10" t="str">
        <f t="shared" si="85"/>
        <v/>
      </c>
      <c r="Z67" s="21" t="str">
        <f t="shared" si="85"/>
        <v/>
      </c>
      <c r="AA67" s="21" t="str">
        <f t="shared" si="85"/>
        <v/>
      </c>
      <c r="AB67" s="21" t="str">
        <f t="shared" si="85"/>
        <v/>
      </c>
      <c r="AC67" s="21" t="str">
        <f t="shared" si="85"/>
        <v/>
      </c>
      <c r="AD67" s="21" t="str">
        <f t="shared" si="85"/>
        <v/>
      </c>
      <c r="AE67" s="21" t="str">
        <f t="shared" si="85"/>
        <v/>
      </c>
      <c r="AF67" s="21" t="str">
        <f t="shared" si="85"/>
        <v/>
      </c>
      <c r="AG67" s="21" t="str">
        <f t="shared" si="85"/>
        <v/>
      </c>
      <c r="AH67" s="21" t="str">
        <f t="shared" si="85"/>
        <v/>
      </c>
      <c r="AI67" s="21" t="str">
        <f t="shared" si="85"/>
        <v/>
      </c>
      <c r="AJ67" s="31" t="e">
        <f t="shared" si="90"/>
        <v>#VALUE!</v>
      </c>
      <c r="AK67" s="31" t="e">
        <f t="shared" si="86"/>
        <v>#VALUE!</v>
      </c>
      <c r="AL67" s="31" t="e">
        <f t="shared" si="86"/>
        <v>#VALUE!</v>
      </c>
      <c r="AM67" s="31" t="e">
        <f t="shared" si="86"/>
        <v>#VALUE!</v>
      </c>
      <c r="AN67" s="31" t="e">
        <f>AD67/AI67-1</f>
        <v>#VALUE!</v>
      </c>
      <c r="AO67" s="10">
        <f t="shared" si="87"/>
        <v>2.0595238095238093</v>
      </c>
      <c r="AP67" s="10">
        <f t="shared" si="87"/>
        <v>1.6774193548387097</v>
      </c>
      <c r="AQ67" s="10">
        <f t="shared" si="87"/>
        <v>1.7126436781609196</v>
      </c>
      <c r="AR67" s="10">
        <f t="shared" si="87"/>
        <v>1.5074626865671641</v>
      </c>
      <c r="AS67" s="10">
        <f t="shared" si="87"/>
        <v>1.5555555555555556</v>
      </c>
      <c r="AT67" s="10">
        <f t="shared" si="87"/>
        <v>2.0406976744186047</v>
      </c>
      <c r="BA67" s="10">
        <f t="shared" si="88"/>
        <v>1.7966101694915255</v>
      </c>
      <c r="BB67" s="10">
        <f t="shared" si="88"/>
        <v>1.7200854700854702</v>
      </c>
      <c r="BC67" s="10" t="str">
        <f t="shared" si="88"/>
        <v/>
      </c>
      <c r="BD67" s="10" t="str">
        <f t="shared" si="88"/>
        <v/>
      </c>
      <c r="BE67" s="10">
        <f t="shared" si="88"/>
        <v>1.7627599243856333</v>
      </c>
      <c r="BF67" s="122" t="e">
        <f t="shared" si="89"/>
        <v>#VALUE!</v>
      </c>
      <c r="BG67" s="111" t="e">
        <f t="shared" si="89"/>
        <v>#VALUE!</v>
      </c>
      <c r="BH67" s="111" t="e">
        <f t="shared" si="89"/>
        <v>#VALUE!</v>
      </c>
      <c r="BI67" s="111" t="e">
        <f t="shared" si="89"/>
        <v>#VALUE!</v>
      </c>
      <c r="BJ67" s="111" t="e">
        <f t="shared" si="89"/>
        <v>#VALUE!</v>
      </c>
      <c r="BK67" s="111" t="e">
        <f t="shared" si="89"/>
        <v>#VALUE!</v>
      </c>
      <c r="BL67" s="111" t="e">
        <f t="shared" si="89"/>
        <v>#VALUE!</v>
      </c>
      <c r="BM67" s="111" t="e">
        <f t="shared" si="89"/>
        <v>#VALUE!</v>
      </c>
      <c r="BN67" s="111" t="e">
        <f t="shared" si="89"/>
        <v>#VALUE!</v>
      </c>
      <c r="BO67" s="111" t="e">
        <f t="shared" si="89"/>
        <v>#VALUE!</v>
      </c>
      <c r="BP67" s="111" t="e">
        <f t="shared" si="89"/>
        <v>#VALUE!</v>
      </c>
      <c r="BQ67" s="111" t="e">
        <f t="shared" si="89"/>
        <v>#VALUE!</v>
      </c>
      <c r="BR67" s="111" t="e">
        <f>BA67/(SUM(N55:INDEX(N55:P55,IF($A$2&lt;3,$A$2,3)))/SUM(N31:INDEX(N31:P31,IF($A$2&lt;3,$A$2,3))))</f>
        <v>#DIV/0!</v>
      </c>
      <c r="BS67" s="111" t="e">
        <f>BB67/(SUM(Q55:INDEX(Q55:S55,$B$2))/SUM(Q31:INDEX(Q31:S31,$B$2)))</f>
        <v>#DIV/0!</v>
      </c>
      <c r="BV67" s="31" t="e">
        <f t="shared" si="91"/>
        <v>#VALUE!</v>
      </c>
    </row>
    <row r="68" spans="1:74" x14ac:dyDescent="0.25">
      <c r="A68" t="s">
        <v>8</v>
      </c>
      <c r="B68" s="10" t="str">
        <f t="shared" si="85"/>
        <v/>
      </c>
      <c r="C68" s="10" t="str">
        <f t="shared" si="85"/>
        <v/>
      </c>
      <c r="D68" s="10" t="str">
        <f t="shared" si="85"/>
        <v/>
      </c>
      <c r="E68" s="10" t="str">
        <f t="shared" si="85"/>
        <v/>
      </c>
      <c r="F68" s="10" t="str">
        <f t="shared" si="85"/>
        <v/>
      </c>
      <c r="G68" s="10" t="str">
        <f t="shared" si="85"/>
        <v/>
      </c>
      <c r="H68" s="10" t="str">
        <f t="shared" si="85"/>
        <v/>
      </c>
      <c r="I68" s="10" t="str">
        <f t="shared" si="85"/>
        <v/>
      </c>
      <c r="J68" s="10" t="str">
        <f t="shared" si="85"/>
        <v/>
      </c>
      <c r="K68" s="10" t="str">
        <f t="shared" si="85"/>
        <v/>
      </c>
      <c r="L68" s="10" t="str">
        <f t="shared" si="85"/>
        <v/>
      </c>
      <c r="M68" s="10" t="str">
        <f t="shared" si="85"/>
        <v/>
      </c>
      <c r="N68" s="10" t="str">
        <f t="shared" si="85"/>
        <v/>
      </c>
      <c r="O68" s="10" t="str">
        <f t="shared" si="85"/>
        <v/>
      </c>
      <c r="P68" s="10" t="str">
        <f t="shared" si="85"/>
        <v/>
      </c>
      <c r="Q68" s="10" t="str">
        <f t="shared" si="85"/>
        <v/>
      </c>
      <c r="R68" s="10" t="str">
        <f t="shared" si="85"/>
        <v/>
      </c>
      <c r="S68" s="10" t="str">
        <f t="shared" si="85"/>
        <v/>
      </c>
      <c r="T68" s="10" t="str">
        <f t="shared" si="85"/>
        <v/>
      </c>
      <c r="U68" s="10" t="str">
        <f t="shared" si="85"/>
        <v/>
      </c>
      <c r="V68" s="10" t="str">
        <f t="shared" si="85"/>
        <v/>
      </c>
      <c r="W68" s="10" t="str">
        <f t="shared" si="85"/>
        <v/>
      </c>
      <c r="X68" s="10" t="str">
        <f t="shared" si="85"/>
        <v/>
      </c>
      <c r="Y68" s="10" t="str">
        <f t="shared" si="85"/>
        <v/>
      </c>
      <c r="Z68" s="21" t="str">
        <f t="shared" si="85"/>
        <v/>
      </c>
      <c r="AA68" s="21" t="str">
        <f t="shared" si="85"/>
        <v/>
      </c>
      <c r="AB68" s="21" t="str">
        <f t="shared" si="85"/>
        <v/>
      </c>
      <c r="AC68" s="21" t="str">
        <f t="shared" si="85"/>
        <v/>
      </c>
      <c r="AD68" s="21" t="str">
        <f t="shared" si="85"/>
        <v/>
      </c>
      <c r="AE68" s="21" t="str">
        <f t="shared" si="85"/>
        <v/>
      </c>
      <c r="AF68" s="21" t="str">
        <f t="shared" si="85"/>
        <v/>
      </c>
      <c r="AG68" s="21" t="str">
        <f t="shared" si="85"/>
        <v/>
      </c>
      <c r="AH68" s="21" t="str">
        <f t="shared" si="85"/>
        <v/>
      </c>
      <c r="AI68" s="21" t="str">
        <f t="shared" si="85"/>
        <v/>
      </c>
      <c r="AJ68" s="31" t="e">
        <f t="shared" si="90"/>
        <v>#VALUE!</v>
      </c>
      <c r="AK68" s="31" t="e">
        <f t="shared" si="86"/>
        <v>#VALUE!</v>
      </c>
      <c r="AL68" s="31" t="e">
        <f t="shared" si="86"/>
        <v>#VALUE!</v>
      </c>
      <c r="AM68" s="31" t="e">
        <f t="shared" si="86"/>
        <v>#VALUE!</v>
      </c>
      <c r="AN68" s="31" t="e">
        <f t="shared" si="86"/>
        <v>#VALUE!</v>
      </c>
      <c r="AO68" s="10">
        <f t="shared" si="87"/>
        <v>1.5121951219512195</v>
      </c>
      <c r="AP68" s="10">
        <f t="shared" si="87"/>
        <v>1.7471264367816093</v>
      </c>
      <c r="AQ68" s="10">
        <f t="shared" si="87"/>
        <v>1.8851351351351351</v>
      </c>
      <c r="AR68" s="10">
        <f t="shared" si="87"/>
        <v>1.59</v>
      </c>
      <c r="AS68" s="10">
        <f t="shared" si="87"/>
        <v>1.358974358974359</v>
      </c>
      <c r="AT68" s="10">
        <f t="shared" si="87"/>
        <v>1.5675675675675675</v>
      </c>
      <c r="BA68" s="10">
        <f t="shared" si="88"/>
        <v>1.786231884057971</v>
      </c>
      <c r="BB68" s="10">
        <f t="shared" si="88"/>
        <v>1.5119047619047619</v>
      </c>
      <c r="BC68" s="10" t="str">
        <f t="shared" si="88"/>
        <v/>
      </c>
      <c r="BD68" s="10" t="str">
        <f t="shared" si="88"/>
        <v/>
      </c>
      <c r="BE68" s="10">
        <f t="shared" si="88"/>
        <v>1.7002487562189055</v>
      </c>
      <c r="BF68" s="122" t="e">
        <f t="shared" si="89"/>
        <v>#VALUE!</v>
      </c>
      <c r="BG68" s="111" t="e">
        <f t="shared" si="89"/>
        <v>#VALUE!</v>
      </c>
      <c r="BH68" s="111" t="e">
        <f t="shared" si="89"/>
        <v>#VALUE!</v>
      </c>
      <c r="BI68" s="111" t="e">
        <f t="shared" si="89"/>
        <v>#VALUE!</v>
      </c>
      <c r="BJ68" s="111" t="e">
        <f t="shared" si="89"/>
        <v>#VALUE!</v>
      </c>
      <c r="BK68" s="111" t="e">
        <f t="shared" si="89"/>
        <v>#VALUE!</v>
      </c>
      <c r="BL68" s="111" t="e">
        <f t="shared" si="89"/>
        <v>#VALUE!</v>
      </c>
      <c r="BM68" s="111" t="e">
        <f t="shared" si="89"/>
        <v>#VALUE!</v>
      </c>
      <c r="BN68" s="111" t="e">
        <f t="shared" si="89"/>
        <v>#VALUE!</v>
      </c>
      <c r="BO68" s="111" t="e">
        <f t="shared" si="89"/>
        <v>#VALUE!</v>
      </c>
      <c r="BP68" s="111" t="e">
        <f t="shared" si="89"/>
        <v>#VALUE!</v>
      </c>
      <c r="BQ68" s="111" t="e">
        <f t="shared" si="89"/>
        <v>#VALUE!</v>
      </c>
      <c r="BR68" s="111" t="e">
        <f>BA68/(SUM(N56:INDEX(N56:P56,IF($A$2&lt;3,$A$2,3)))/SUM(N32:INDEX(N32:P32,IF($A$2&lt;3,$A$2,3))))</f>
        <v>#DIV/0!</v>
      </c>
      <c r="BS68" s="111" t="e">
        <f>BB68/(SUM(Q56:INDEX(Q56:S56,$B$2))/SUM(Q32:INDEX(Q32:S32,$B$2)))</f>
        <v>#DIV/0!</v>
      </c>
      <c r="BV68" s="31" t="e">
        <f t="shared" si="91"/>
        <v>#VALUE!</v>
      </c>
    </row>
    <row r="69" spans="1:74" x14ac:dyDescent="0.25">
      <c r="A69" t="s">
        <v>1</v>
      </c>
      <c r="B69" s="10" t="str">
        <f t="shared" si="85"/>
        <v/>
      </c>
      <c r="C69" s="10" t="str">
        <f t="shared" si="85"/>
        <v/>
      </c>
      <c r="D69" s="10" t="str">
        <f t="shared" si="85"/>
        <v/>
      </c>
      <c r="E69" s="10" t="str">
        <f t="shared" si="85"/>
        <v/>
      </c>
      <c r="F69" s="10" t="str">
        <f t="shared" si="85"/>
        <v/>
      </c>
      <c r="G69" s="10" t="str">
        <f t="shared" si="85"/>
        <v/>
      </c>
      <c r="H69" s="10" t="str">
        <f t="shared" si="85"/>
        <v/>
      </c>
      <c r="I69" s="10" t="str">
        <f t="shared" si="85"/>
        <v/>
      </c>
      <c r="J69" s="10" t="str">
        <f t="shared" si="85"/>
        <v/>
      </c>
      <c r="K69" s="10" t="str">
        <f t="shared" si="85"/>
        <v/>
      </c>
      <c r="L69" s="10" t="str">
        <f t="shared" si="85"/>
        <v/>
      </c>
      <c r="M69" s="10" t="str">
        <f t="shared" si="85"/>
        <v/>
      </c>
      <c r="N69" s="10" t="str">
        <f t="shared" si="85"/>
        <v/>
      </c>
      <c r="O69" s="10" t="str">
        <f t="shared" si="85"/>
        <v/>
      </c>
      <c r="P69" s="10" t="str">
        <f t="shared" si="85"/>
        <v/>
      </c>
      <c r="Q69" s="10" t="str">
        <f t="shared" si="85"/>
        <v/>
      </c>
      <c r="R69" s="10" t="str">
        <f t="shared" si="85"/>
        <v/>
      </c>
      <c r="S69" s="10" t="str">
        <f t="shared" si="85"/>
        <v/>
      </c>
      <c r="T69" s="10" t="str">
        <f t="shared" si="85"/>
        <v/>
      </c>
      <c r="U69" s="10" t="str">
        <f t="shared" si="85"/>
        <v/>
      </c>
      <c r="V69" s="10" t="str">
        <f t="shared" si="85"/>
        <v/>
      </c>
      <c r="W69" s="10" t="str">
        <f t="shared" si="85"/>
        <v/>
      </c>
      <c r="X69" s="10" t="str">
        <f t="shared" si="85"/>
        <v/>
      </c>
      <c r="Y69" s="10" t="str">
        <f t="shared" si="85"/>
        <v/>
      </c>
      <c r="Z69" s="21" t="str">
        <f t="shared" si="85"/>
        <v/>
      </c>
      <c r="AA69" s="21" t="str">
        <f t="shared" si="85"/>
        <v/>
      </c>
      <c r="AB69" s="21" t="str">
        <f t="shared" si="85"/>
        <v/>
      </c>
      <c r="AC69" s="21" t="str">
        <f t="shared" si="85"/>
        <v/>
      </c>
      <c r="AD69" s="21" t="str">
        <f t="shared" si="85"/>
        <v/>
      </c>
      <c r="AE69" s="21" t="str">
        <f t="shared" si="85"/>
        <v/>
      </c>
      <c r="AF69" s="21" t="str">
        <f t="shared" si="85"/>
        <v/>
      </c>
      <c r="AG69" s="21" t="str">
        <f t="shared" si="85"/>
        <v/>
      </c>
      <c r="AH69" s="21" t="str">
        <f t="shared" si="85"/>
        <v/>
      </c>
      <c r="AI69" s="21" t="str">
        <f t="shared" si="85"/>
        <v/>
      </c>
      <c r="AJ69" s="31" t="e">
        <f t="shared" si="90"/>
        <v>#VALUE!</v>
      </c>
      <c r="AK69" s="31" t="e">
        <f t="shared" si="86"/>
        <v>#VALUE!</v>
      </c>
      <c r="AL69" s="31" t="e">
        <f t="shared" si="86"/>
        <v>#VALUE!</v>
      </c>
      <c r="AM69" s="31" t="e">
        <f t="shared" si="86"/>
        <v>#VALUE!</v>
      </c>
      <c r="AN69" s="31" t="e">
        <f t="shared" si="86"/>
        <v>#VALUE!</v>
      </c>
      <c r="AO69" s="10">
        <f t="shared" si="87"/>
        <v>1.2142857142857142</v>
      </c>
      <c r="AP69" s="10">
        <f t="shared" si="87"/>
        <v>1.088235294117647</v>
      </c>
      <c r="AQ69" s="10">
        <f t="shared" si="87"/>
        <v>1.4545454545454546</v>
      </c>
      <c r="AR69" s="10">
        <f t="shared" si="87"/>
        <v>2.3333333333333335</v>
      </c>
      <c r="AS69" s="10">
        <f t="shared" si="87"/>
        <v>14.660377358490566</v>
      </c>
      <c r="AT69" s="10">
        <f t="shared" si="87"/>
        <v>2.6454545454545455</v>
      </c>
      <c r="BA69" s="10">
        <f t="shared" si="88"/>
        <v>1.2905982905982907</v>
      </c>
      <c r="BB69" s="10">
        <f t="shared" si="88"/>
        <v>6.715686274509804</v>
      </c>
      <c r="BC69" s="10" t="str">
        <f t="shared" si="88"/>
        <v/>
      </c>
      <c r="BD69" s="10" t="str">
        <f t="shared" si="88"/>
        <v/>
      </c>
      <c r="BE69" s="10">
        <f t="shared" si="88"/>
        <v>4.3648148148148147</v>
      </c>
      <c r="BF69" s="122" t="e">
        <f t="shared" si="89"/>
        <v>#VALUE!</v>
      </c>
      <c r="BG69" s="111" t="e">
        <f t="shared" si="89"/>
        <v>#VALUE!</v>
      </c>
      <c r="BH69" s="111" t="e">
        <f t="shared" si="89"/>
        <v>#VALUE!</v>
      </c>
      <c r="BI69" s="111" t="e">
        <f t="shared" si="89"/>
        <v>#VALUE!</v>
      </c>
      <c r="BJ69" s="111" t="e">
        <f t="shared" si="89"/>
        <v>#VALUE!</v>
      </c>
      <c r="BK69" s="111" t="e">
        <f t="shared" si="89"/>
        <v>#VALUE!</v>
      </c>
      <c r="BL69" s="111" t="e">
        <f t="shared" si="89"/>
        <v>#VALUE!</v>
      </c>
      <c r="BM69" s="111" t="e">
        <f t="shared" si="89"/>
        <v>#VALUE!</v>
      </c>
      <c r="BN69" s="111" t="e">
        <f t="shared" si="89"/>
        <v>#VALUE!</v>
      </c>
      <c r="BO69" s="111" t="e">
        <f t="shared" si="89"/>
        <v>#VALUE!</v>
      </c>
      <c r="BP69" s="111" t="e">
        <f t="shared" si="89"/>
        <v>#VALUE!</v>
      </c>
      <c r="BQ69" s="111" t="e">
        <f t="shared" si="89"/>
        <v>#VALUE!</v>
      </c>
      <c r="BR69" s="111" t="e">
        <f>BA69/(SUM(N57:INDEX(N57:P57,IF($A$2&lt;3,$A$2,3)))/SUM(N33:INDEX(N33:P33,IF($A$2&lt;3,$A$2,3))))</f>
        <v>#DIV/0!</v>
      </c>
      <c r="BS69" s="111" t="e">
        <f>BB69/(SUM(Q57:INDEX(Q57:S57,$B$2))/SUM(Q33:INDEX(Q33:S33,$B$2)))</f>
        <v>#DIV/0!</v>
      </c>
      <c r="BV69" s="31" t="e">
        <f t="shared" si="91"/>
        <v>#VALUE!</v>
      </c>
    </row>
    <row r="70" spans="1:74" x14ac:dyDescent="0.25">
      <c r="A70" t="s">
        <v>2</v>
      </c>
      <c r="B70" s="10" t="str">
        <f t="shared" si="85"/>
        <v/>
      </c>
      <c r="C70" s="10" t="str">
        <f t="shared" si="85"/>
        <v/>
      </c>
      <c r="D70" s="10" t="str">
        <f t="shared" si="85"/>
        <v/>
      </c>
      <c r="E70" s="10" t="str">
        <f t="shared" si="85"/>
        <v/>
      </c>
      <c r="F70" s="10" t="str">
        <f t="shared" si="85"/>
        <v/>
      </c>
      <c r="G70" s="10" t="str">
        <f t="shared" si="85"/>
        <v/>
      </c>
      <c r="H70" s="10" t="str">
        <f t="shared" si="85"/>
        <v/>
      </c>
      <c r="I70" s="10" t="str">
        <f t="shared" si="85"/>
        <v/>
      </c>
      <c r="J70" s="10" t="str">
        <f t="shared" si="85"/>
        <v/>
      </c>
      <c r="K70" s="10" t="str">
        <f t="shared" si="85"/>
        <v/>
      </c>
      <c r="L70" s="10" t="str">
        <f t="shared" si="85"/>
        <v/>
      </c>
      <c r="M70" s="10" t="str">
        <f t="shared" si="85"/>
        <v/>
      </c>
      <c r="N70" s="10" t="str">
        <f t="shared" si="85"/>
        <v/>
      </c>
      <c r="O70" s="10" t="str">
        <f t="shared" si="85"/>
        <v/>
      </c>
      <c r="P70" s="10" t="str">
        <f t="shared" si="85"/>
        <v/>
      </c>
      <c r="Q70" s="10" t="str">
        <f t="shared" si="85"/>
        <v/>
      </c>
      <c r="R70" s="10" t="str">
        <f t="shared" si="85"/>
        <v/>
      </c>
      <c r="S70" s="10" t="str">
        <f t="shared" si="85"/>
        <v/>
      </c>
      <c r="T70" s="10" t="str">
        <f t="shared" si="85"/>
        <v/>
      </c>
      <c r="U70" s="10" t="str">
        <f t="shared" si="85"/>
        <v/>
      </c>
      <c r="V70" s="10" t="str">
        <f t="shared" si="85"/>
        <v/>
      </c>
      <c r="W70" s="10" t="str">
        <f t="shared" si="85"/>
        <v/>
      </c>
      <c r="X70" s="10" t="str">
        <f t="shared" si="85"/>
        <v/>
      </c>
      <c r="Y70" s="10" t="str">
        <f t="shared" si="85"/>
        <v/>
      </c>
      <c r="Z70" s="21" t="str">
        <f t="shared" si="85"/>
        <v/>
      </c>
      <c r="AA70" s="21" t="str">
        <f t="shared" si="85"/>
        <v/>
      </c>
      <c r="AB70" s="21" t="str">
        <f t="shared" si="85"/>
        <v/>
      </c>
      <c r="AC70" s="21" t="str">
        <f t="shared" si="85"/>
        <v/>
      </c>
      <c r="AD70" s="21" t="str">
        <f t="shared" si="85"/>
        <v/>
      </c>
      <c r="AE70" s="21" t="str">
        <f t="shared" si="85"/>
        <v/>
      </c>
      <c r="AF70" s="21" t="str">
        <f t="shared" si="85"/>
        <v/>
      </c>
      <c r="AG70" s="21" t="str">
        <f t="shared" si="85"/>
        <v/>
      </c>
      <c r="AH70" s="21" t="str">
        <f t="shared" si="85"/>
        <v/>
      </c>
      <c r="AI70" s="21" t="str">
        <f t="shared" si="85"/>
        <v/>
      </c>
      <c r="AJ70" s="31" t="e">
        <f t="shared" si="90"/>
        <v>#VALUE!</v>
      </c>
      <c r="AK70" s="31" t="e">
        <f t="shared" si="86"/>
        <v>#VALUE!</v>
      </c>
      <c r="AL70" s="31" t="e">
        <f t="shared" si="86"/>
        <v>#VALUE!</v>
      </c>
      <c r="AM70" s="31" t="e">
        <f t="shared" si="86"/>
        <v>#VALUE!</v>
      </c>
      <c r="AN70" s="31" t="e">
        <f t="shared" si="86"/>
        <v>#VALUE!</v>
      </c>
      <c r="AO70" s="10">
        <f t="shared" si="87"/>
        <v>1.51</v>
      </c>
      <c r="AP70" s="10">
        <f t="shared" si="87"/>
        <v>1.4318181818181819</v>
      </c>
      <c r="AQ70" s="10">
        <f t="shared" si="87"/>
        <v>1.9852941176470589</v>
      </c>
      <c r="AR70" s="10">
        <f t="shared" si="87"/>
        <v>1.9482758620689655</v>
      </c>
      <c r="AS70" s="10">
        <f t="shared" si="87"/>
        <v>2.215686274509804</v>
      </c>
      <c r="AT70" s="10">
        <f t="shared" si="87"/>
        <v>2.1595744680851063</v>
      </c>
      <c r="BA70" s="10">
        <f t="shared" si="88"/>
        <v>1.6882716049382716</v>
      </c>
      <c r="BB70" s="10">
        <f t="shared" si="88"/>
        <v>2.0993589743589745</v>
      </c>
      <c r="BC70" s="10" t="str">
        <f t="shared" si="88"/>
        <v/>
      </c>
      <c r="BD70" s="10" t="str">
        <f t="shared" si="88"/>
        <v/>
      </c>
      <c r="BE70" s="10">
        <f t="shared" si="88"/>
        <v>1.8899371069182389</v>
      </c>
      <c r="BF70" s="122" t="e">
        <f t="shared" si="89"/>
        <v>#VALUE!</v>
      </c>
      <c r="BG70" s="111" t="e">
        <f t="shared" si="89"/>
        <v>#VALUE!</v>
      </c>
      <c r="BH70" s="111" t="e">
        <f t="shared" si="89"/>
        <v>#VALUE!</v>
      </c>
      <c r="BI70" s="111" t="e">
        <f t="shared" si="89"/>
        <v>#VALUE!</v>
      </c>
      <c r="BJ70" s="111" t="e">
        <f t="shared" si="89"/>
        <v>#VALUE!</v>
      </c>
      <c r="BK70" s="111" t="e">
        <f t="shared" si="89"/>
        <v>#VALUE!</v>
      </c>
      <c r="BL70" s="111" t="e">
        <f t="shared" si="89"/>
        <v>#VALUE!</v>
      </c>
      <c r="BM70" s="111" t="e">
        <f t="shared" si="89"/>
        <v>#VALUE!</v>
      </c>
      <c r="BN70" s="111" t="e">
        <f t="shared" si="89"/>
        <v>#VALUE!</v>
      </c>
      <c r="BO70" s="111" t="e">
        <f t="shared" si="89"/>
        <v>#VALUE!</v>
      </c>
      <c r="BP70" s="111" t="e">
        <f t="shared" si="89"/>
        <v>#VALUE!</v>
      </c>
      <c r="BQ70" s="111" t="e">
        <f t="shared" si="89"/>
        <v>#VALUE!</v>
      </c>
      <c r="BR70" s="111" t="e">
        <f>BA70/(SUM(N58:INDEX(N58:P58,IF($A$2&lt;3,$A$2,3)))/SUM(N34:INDEX(N34:P34,IF($A$2&lt;3,$A$2,3))))</f>
        <v>#DIV/0!</v>
      </c>
      <c r="BS70" s="111" t="e">
        <f>BB70/(SUM(Q58:INDEX(Q58:S58,$B$2))/SUM(Q34:INDEX(Q34:S34,$B$2)))</f>
        <v>#DIV/0!</v>
      </c>
      <c r="BV70" s="31" t="e">
        <f t="shared" si="91"/>
        <v>#VALUE!</v>
      </c>
    </row>
    <row r="71" spans="1:74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1"/>
      <c r="AK71" s="31"/>
      <c r="AL71" s="31"/>
      <c r="AM71" s="31"/>
      <c r="AN71" s="31"/>
      <c r="AO71" s="10"/>
      <c r="AP71" s="10">
        <f t="shared" si="87"/>
        <v>1.1774193548387097</v>
      </c>
      <c r="AQ71" s="10">
        <f t="shared" si="87"/>
        <v>1.2741935483870968</v>
      </c>
      <c r="AR71" s="10">
        <f t="shared" si="87"/>
        <v>1.6142857142857143</v>
      </c>
      <c r="AS71" s="10">
        <f t="shared" si="87"/>
        <v>1.2608695652173914</v>
      </c>
      <c r="AT71" s="10">
        <f t="shared" si="87"/>
        <v>1</v>
      </c>
      <c r="BA71" s="10"/>
      <c r="BB71" s="10"/>
      <c r="BC71" s="10"/>
      <c r="BD71" s="10"/>
      <c r="BE71" s="10"/>
      <c r="BF71" s="122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V71" s="31"/>
    </row>
    <row r="72" spans="1:74" s="17" customFormat="1" x14ac:dyDescent="0.25">
      <c r="A72" s="1" t="s">
        <v>3</v>
      </c>
      <c r="B72" s="11" t="str">
        <f t="shared" ref="B72:AI72" si="92">IFERROR(B60/B36,"")</f>
        <v/>
      </c>
      <c r="C72" s="11" t="str">
        <f t="shared" si="92"/>
        <v/>
      </c>
      <c r="D72" s="11" t="str">
        <f t="shared" si="92"/>
        <v/>
      </c>
      <c r="E72" s="11" t="str">
        <f t="shared" si="92"/>
        <v/>
      </c>
      <c r="F72" s="11" t="str">
        <f t="shared" si="92"/>
        <v/>
      </c>
      <c r="G72" s="11" t="str">
        <f t="shared" si="92"/>
        <v/>
      </c>
      <c r="H72" s="11" t="str">
        <f t="shared" si="92"/>
        <v/>
      </c>
      <c r="I72" s="11" t="str">
        <f t="shared" si="92"/>
        <v/>
      </c>
      <c r="J72" s="11" t="str">
        <f t="shared" si="92"/>
        <v/>
      </c>
      <c r="K72" s="11" t="str">
        <f t="shared" si="92"/>
        <v/>
      </c>
      <c r="L72" s="11" t="str">
        <f t="shared" si="92"/>
        <v/>
      </c>
      <c r="M72" s="11" t="str">
        <f t="shared" si="92"/>
        <v/>
      </c>
      <c r="N72" s="11" t="str">
        <f t="shared" si="92"/>
        <v/>
      </c>
      <c r="O72" s="11" t="str">
        <f t="shared" si="92"/>
        <v/>
      </c>
      <c r="P72" s="11" t="str">
        <f t="shared" si="92"/>
        <v/>
      </c>
      <c r="Q72" s="11" t="str">
        <f t="shared" si="92"/>
        <v/>
      </c>
      <c r="R72" s="11" t="str">
        <f t="shared" si="92"/>
        <v/>
      </c>
      <c r="S72" s="11" t="str">
        <f t="shared" si="92"/>
        <v/>
      </c>
      <c r="T72" s="11" t="str">
        <f t="shared" si="92"/>
        <v/>
      </c>
      <c r="U72" s="11" t="str">
        <f t="shared" si="92"/>
        <v/>
      </c>
      <c r="V72" s="11" t="str">
        <f t="shared" si="92"/>
        <v/>
      </c>
      <c r="W72" s="11" t="str">
        <f t="shared" si="92"/>
        <v/>
      </c>
      <c r="X72" s="11" t="str">
        <f t="shared" si="92"/>
        <v/>
      </c>
      <c r="Y72" s="11" t="str">
        <f t="shared" si="92"/>
        <v/>
      </c>
      <c r="Z72" s="23" t="str">
        <f t="shared" si="92"/>
        <v/>
      </c>
      <c r="AA72" s="23" t="str">
        <f t="shared" si="92"/>
        <v/>
      </c>
      <c r="AB72" s="23" t="str">
        <f t="shared" si="92"/>
        <v/>
      </c>
      <c r="AC72" s="23" t="str">
        <f t="shared" si="92"/>
        <v/>
      </c>
      <c r="AD72" s="23" t="str">
        <f t="shared" si="92"/>
        <v/>
      </c>
      <c r="AE72" s="23" t="str">
        <f t="shared" si="92"/>
        <v/>
      </c>
      <c r="AF72" s="23" t="str">
        <f t="shared" si="92"/>
        <v/>
      </c>
      <c r="AG72" s="23" t="str">
        <f t="shared" si="92"/>
        <v/>
      </c>
      <c r="AH72" s="23" t="str">
        <f t="shared" si="92"/>
        <v/>
      </c>
      <c r="AI72" s="23" t="str">
        <f t="shared" si="92"/>
        <v/>
      </c>
      <c r="AJ72" s="32" t="e">
        <f t="shared" si="90"/>
        <v>#VALUE!</v>
      </c>
      <c r="AK72" s="32" t="e">
        <f t="shared" si="86"/>
        <v>#VALUE!</v>
      </c>
      <c r="AL72" s="32" t="e">
        <f t="shared" si="86"/>
        <v>#VALUE!</v>
      </c>
      <c r="AM72" s="32" t="e">
        <f t="shared" si="86"/>
        <v>#VALUE!</v>
      </c>
      <c r="AN72" s="32" t="e">
        <f t="shared" si="86"/>
        <v>#VALUE!</v>
      </c>
      <c r="AO72" s="11">
        <f t="shared" ref="AO72:AP72" si="93">IFERROR(AO60/AO36,"")</f>
        <v>1.9166666666666667</v>
      </c>
      <c r="AP72" s="11">
        <f t="shared" si="93"/>
        <v>1.7586206896551724</v>
      </c>
      <c r="AQ72" s="11">
        <f t="shared" si="87"/>
        <v>2.1345291479820627</v>
      </c>
      <c r="AR72" s="11">
        <f t="shared" si="87"/>
        <v>2.152136752136752</v>
      </c>
      <c r="AS72" s="11">
        <f t="shared" si="87"/>
        <v>3.1757877280265339</v>
      </c>
      <c r="AT72" s="11">
        <f t="shared" si="87"/>
        <v>2.4561933534743203</v>
      </c>
      <c r="BA72" s="11">
        <f t="shared" ref="BA72:BE72" si="94">IFERROR(BA60/BA36,"")</f>
        <v>1.9574468085106382</v>
      </c>
      <c r="BB72" s="11">
        <f t="shared" si="94"/>
        <v>2.5945945945945947</v>
      </c>
      <c r="BC72" s="11" t="str">
        <f t="shared" si="94"/>
        <v/>
      </c>
      <c r="BD72" s="11" t="str">
        <f t="shared" si="94"/>
        <v/>
      </c>
      <c r="BE72" s="11">
        <f t="shared" si="94"/>
        <v>2.3040282269920613</v>
      </c>
      <c r="BF72" s="123" t="e">
        <f t="shared" si="89"/>
        <v>#VALUE!</v>
      </c>
      <c r="BG72" s="118" t="e">
        <f t="shared" si="89"/>
        <v>#VALUE!</v>
      </c>
      <c r="BH72" s="118" t="e">
        <f t="shared" si="89"/>
        <v>#VALUE!</v>
      </c>
      <c r="BI72" s="118" t="e">
        <f t="shared" si="89"/>
        <v>#VALUE!</v>
      </c>
      <c r="BJ72" s="118" t="e">
        <f t="shared" si="89"/>
        <v>#VALUE!</v>
      </c>
      <c r="BK72" s="118" t="e">
        <f t="shared" si="89"/>
        <v>#VALUE!</v>
      </c>
      <c r="BL72" s="118" t="e">
        <f t="shared" si="89"/>
        <v>#VALUE!</v>
      </c>
      <c r="BM72" s="118" t="e">
        <f t="shared" si="89"/>
        <v>#VALUE!</v>
      </c>
      <c r="BN72" s="118" t="e">
        <f t="shared" si="89"/>
        <v>#VALUE!</v>
      </c>
      <c r="BO72" s="118" t="e">
        <f t="shared" si="89"/>
        <v>#VALUE!</v>
      </c>
      <c r="BP72" s="118" t="e">
        <f t="shared" si="89"/>
        <v>#VALUE!</v>
      </c>
      <c r="BQ72" s="118" t="e">
        <f t="shared" si="89"/>
        <v>#VALUE!</v>
      </c>
      <c r="BR72" s="118" t="e">
        <f>BA72/(SUM(N60:INDEX(N60:P60,IF($A$2&lt;3,$A$2,3)))/SUM(N36:INDEX(N36:P36,IF($A$2&lt;3,$A$2,3))))</f>
        <v>#DIV/0!</v>
      </c>
      <c r="BS72" s="111" t="e">
        <f>BB72/(SUM(Q60:INDEX(Q60:S60,$B$2))/SUM(Q36:INDEX(Q36:S36,$B$2)))</f>
        <v>#DIV/0!</v>
      </c>
      <c r="BV72" s="32" t="e">
        <f t="shared" si="91"/>
        <v>#VALUE!</v>
      </c>
    </row>
    <row r="73" spans="1:74" x14ac:dyDescent="0.25">
      <c r="BF73" s="124"/>
    </row>
    <row r="74" spans="1:74" x14ac:dyDescent="0.25">
      <c r="BF74" s="124"/>
    </row>
    <row r="75" spans="1:74" s="17" customFormat="1" x14ac:dyDescent="0.25">
      <c r="A75" s="2" t="s">
        <v>14</v>
      </c>
      <c r="B75" s="3">
        <f t="shared" ref="B75:Y75" si="95">B39</f>
        <v>42005</v>
      </c>
      <c r="C75" s="3">
        <f t="shared" si="95"/>
        <v>42036</v>
      </c>
      <c r="D75" s="3">
        <f t="shared" si="95"/>
        <v>42064</v>
      </c>
      <c r="E75" s="3">
        <f t="shared" si="95"/>
        <v>42095</v>
      </c>
      <c r="F75" s="3">
        <f t="shared" si="95"/>
        <v>42125</v>
      </c>
      <c r="G75" s="3">
        <f t="shared" si="95"/>
        <v>42156</v>
      </c>
      <c r="H75" s="3">
        <f t="shared" si="95"/>
        <v>42186</v>
      </c>
      <c r="I75" s="3">
        <f t="shared" si="95"/>
        <v>42217</v>
      </c>
      <c r="J75" s="3">
        <f t="shared" si="95"/>
        <v>42248</v>
      </c>
      <c r="K75" s="3">
        <f t="shared" si="95"/>
        <v>42278</v>
      </c>
      <c r="L75" s="3">
        <f t="shared" si="95"/>
        <v>42309</v>
      </c>
      <c r="M75" s="3">
        <f t="shared" si="95"/>
        <v>42339</v>
      </c>
      <c r="N75" s="3">
        <f t="shared" si="95"/>
        <v>42370</v>
      </c>
      <c r="O75" s="3">
        <f t="shared" si="95"/>
        <v>42401</v>
      </c>
      <c r="P75" s="3">
        <f t="shared" si="95"/>
        <v>42430</v>
      </c>
      <c r="Q75" s="3">
        <f t="shared" si="95"/>
        <v>42461</v>
      </c>
      <c r="R75" s="3">
        <f t="shared" si="95"/>
        <v>42491</v>
      </c>
      <c r="S75" s="3">
        <f t="shared" si="95"/>
        <v>42522</v>
      </c>
      <c r="T75" s="3">
        <f t="shared" si="95"/>
        <v>42552</v>
      </c>
      <c r="U75" s="3">
        <f t="shared" si="95"/>
        <v>42583</v>
      </c>
      <c r="V75" s="3">
        <f t="shared" si="95"/>
        <v>42614</v>
      </c>
      <c r="W75" s="3">
        <f t="shared" si="95"/>
        <v>42644</v>
      </c>
      <c r="X75" s="3">
        <f t="shared" si="95"/>
        <v>42675</v>
      </c>
      <c r="Y75" s="3">
        <f t="shared" si="95"/>
        <v>42705</v>
      </c>
      <c r="Z75" s="29" t="str">
        <f>$Z$3</f>
        <v>YTD 6/16</v>
      </c>
      <c r="AA75" s="29" t="s">
        <v>19</v>
      </c>
      <c r="AB75" s="29" t="s">
        <v>20</v>
      </c>
      <c r="AC75" s="29" t="s">
        <v>21</v>
      </c>
      <c r="AD75" s="29" t="s">
        <v>22</v>
      </c>
      <c r="AE75" s="26" t="str">
        <f t="shared" ref="AE75:AI75" si="96">AE51</f>
        <v>YTD 6/15</v>
      </c>
      <c r="AF75" s="26" t="str">
        <f t="shared" si="96"/>
        <v>Q1 '15</v>
      </c>
      <c r="AG75" s="26" t="str">
        <f t="shared" si="96"/>
        <v>Q2 '15</v>
      </c>
      <c r="AH75" s="26" t="str">
        <f t="shared" si="96"/>
        <v>Q3 '15</v>
      </c>
      <c r="AI75" s="26" t="str">
        <f t="shared" si="96"/>
        <v>Q4 '15</v>
      </c>
      <c r="AJ75" s="30" t="s">
        <v>27</v>
      </c>
      <c r="AK75" s="30" t="s">
        <v>29</v>
      </c>
      <c r="AL75" s="30" t="s">
        <v>30</v>
      </c>
      <c r="AM75" s="30" t="s">
        <v>31</v>
      </c>
      <c r="AN75" s="30" t="s">
        <v>32</v>
      </c>
      <c r="AO75" s="108">
        <v>42736</v>
      </c>
      <c r="AP75" s="108">
        <v>42767</v>
      </c>
      <c r="AQ75" s="108">
        <v>42795</v>
      </c>
      <c r="AR75" s="108">
        <v>42826</v>
      </c>
      <c r="AS75" s="108">
        <v>42856</v>
      </c>
      <c r="AT75" s="108">
        <v>42887</v>
      </c>
      <c r="AU75" s="108">
        <v>42917</v>
      </c>
      <c r="AV75" s="108">
        <v>42948</v>
      </c>
      <c r="AW75" s="108">
        <v>42979</v>
      </c>
      <c r="AX75" s="108">
        <v>43009</v>
      </c>
      <c r="AY75" s="108">
        <v>43040</v>
      </c>
      <c r="AZ75" s="108">
        <v>43070</v>
      </c>
      <c r="BA75" s="29" t="s">
        <v>123</v>
      </c>
      <c r="BB75" s="29" t="s">
        <v>124</v>
      </c>
      <c r="BC75" s="29" t="s">
        <v>125</v>
      </c>
      <c r="BD75" s="29" t="s">
        <v>126</v>
      </c>
      <c r="BE75" s="29" t="str">
        <f>$BE$3</f>
        <v>YTD 6/17</v>
      </c>
      <c r="BF75" s="121">
        <v>42736</v>
      </c>
      <c r="BG75" s="108">
        <v>42767</v>
      </c>
      <c r="BH75" s="108">
        <v>42795</v>
      </c>
      <c r="BI75" s="108">
        <v>42826</v>
      </c>
      <c r="BJ75" s="108">
        <v>42856</v>
      </c>
      <c r="BK75" s="108">
        <v>42887</v>
      </c>
      <c r="BL75" s="108">
        <v>42917</v>
      </c>
      <c r="BM75" s="108">
        <v>42948</v>
      </c>
      <c r="BN75" s="108">
        <v>42979</v>
      </c>
      <c r="BO75" s="108">
        <v>43009</v>
      </c>
      <c r="BP75" s="108">
        <v>43040</v>
      </c>
      <c r="BQ75" s="108">
        <v>43070</v>
      </c>
      <c r="BR75" s="29" t="s">
        <v>127</v>
      </c>
      <c r="BS75" s="29" t="s">
        <v>128</v>
      </c>
      <c r="BT75" s="29" t="s">
        <v>96</v>
      </c>
      <c r="BU75" s="29" t="s">
        <v>129</v>
      </c>
      <c r="BV75" s="112" t="s">
        <v>130</v>
      </c>
    </row>
    <row r="76" spans="1:74" x14ac:dyDescent="0.25">
      <c r="A76" t="s">
        <v>159</v>
      </c>
      <c r="B76" s="4" t="str">
        <f t="shared" ref="B76:AI82" si="97">IFERROR(B4/B52,"")</f>
        <v/>
      </c>
      <c r="C76" s="4" t="str">
        <f t="shared" si="97"/>
        <v/>
      </c>
      <c r="D76" s="4" t="str">
        <f t="shared" si="97"/>
        <v/>
      </c>
      <c r="E76" s="4" t="str">
        <f t="shared" si="97"/>
        <v/>
      </c>
      <c r="F76" s="4" t="str">
        <f t="shared" si="97"/>
        <v/>
      </c>
      <c r="G76" s="4" t="str">
        <f t="shared" si="97"/>
        <v/>
      </c>
      <c r="H76" s="4" t="str">
        <f t="shared" si="97"/>
        <v/>
      </c>
      <c r="I76" s="4" t="str">
        <f t="shared" si="97"/>
        <v/>
      </c>
      <c r="J76" s="4" t="str">
        <f t="shared" si="97"/>
        <v/>
      </c>
      <c r="K76" s="4" t="str">
        <f t="shared" si="97"/>
        <v/>
      </c>
      <c r="L76" s="4" t="str">
        <f t="shared" si="97"/>
        <v/>
      </c>
      <c r="M76" s="4" t="str">
        <f t="shared" si="97"/>
        <v/>
      </c>
      <c r="N76" s="4" t="str">
        <f t="shared" si="97"/>
        <v/>
      </c>
      <c r="O76" s="4" t="str">
        <f t="shared" si="97"/>
        <v/>
      </c>
      <c r="P76" s="4" t="str">
        <f t="shared" si="97"/>
        <v/>
      </c>
      <c r="Q76" s="4" t="str">
        <f t="shared" si="97"/>
        <v/>
      </c>
      <c r="R76" s="4" t="str">
        <f t="shared" si="97"/>
        <v/>
      </c>
      <c r="S76" s="4" t="str">
        <f t="shared" si="97"/>
        <v/>
      </c>
      <c r="T76" s="4" t="str">
        <f t="shared" si="97"/>
        <v/>
      </c>
      <c r="U76" s="4" t="str">
        <f t="shared" si="97"/>
        <v/>
      </c>
      <c r="V76" s="4" t="str">
        <f t="shared" si="97"/>
        <v/>
      </c>
      <c r="W76" s="4" t="str">
        <f t="shared" si="97"/>
        <v/>
      </c>
      <c r="X76" s="4" t="str">
        <f t="shared" si="97"/>
        <v/>
      </c>
      <c r="Y76" s="4" t="str">
        <f t="shared" si="97"/>
        <v/>
      </c>
      <c r="Z76" s="4" t="str">
        <f t="shared" si="97"/>
        <v/>
      </c>
      <c r="AA76" s="4" t="str">
        <f t="shared" si="97"/>
        <v/>
      </c>
      <c r="AB76" s="4" t="str">
        <f t="shared" si="97"/>
        <v/>
      </c>
      <c r="AC76" s="4" t="str">
        <f t="shared" si="97"/>
        <v/>
      </c>
      <c r="AD76" s="4" t="str">
        <f t="shared" si="97"/>
        <v/>
      </c>
      <c r="AE76" s="4" t="str">
        <f t="shared" si="97"/>
        <v/>
      </c>
      <c r="AF76" s="4" t="str">
        <f t="shared" si="97"/>
        <v/>
      </c>
      <c r="AG76" s="4" t="str">
        <f t="shared" si="97"/>
        <v/>
      </c>
      <c r="AH76" s="4" t="str">
        <f t="shared" si="97"/>
        <v/>
      </c>
      <c r="AI76" s="4" t="str">
        <f t="shared" si="97"/>
        <v/>
      </c>
      <c r="AJ76" s="31" t="e">
        <f>Z76/AE76-1</f>
        <v>#VALUE!</v>
      </c>
      <c r="AK76" s="31" t="e">
        <f t="shared" ref="AK76:AN84" si="98">AA76/AF76-1</f>
        <v>#VALUE!</v>
      </c>
      <c r="AL76" s="31" t="e">
        <f t="shared" si="98"/>
        <v>#VALUE!</v>
      </c>
      <c r="AM76" s="31" t="e">
        <f t="shared" si="98"/>
        <v>#VALUE!</v>
      </c>
      <c r="AN76" s="31" t="e">
        <f t="shared" si="98"/>
        <v>#VALUE!</v>
      </c>
      <c r="AO76" s="4">
        <f t="shared" ref="AO76:AT84" si="99">IFERROR(AO4/AO52,"")</f>
        <v>22.802869565217392</v>
      </c>
      <c r="AP76" s="4">
        <f t="shared" si="99"/>
        <v>37.392935732647871</v>
      </c>
      <c r="AQ76" s="4">
        <f t="shared" si="99"/>
        <v>28.016168717047453</v>
      </c>
      <c r="AR76" s="4">
        <f t="shared" si="99"/>
        <v>23.830356347438752</v>
      </c>
      <c r="AS76" s="4">
        <f t="shared" si="99"/>
        <v>24.836662883087399</v>
      </c>
      <c r="AT76" s="4">
        <f t="shared" si="99"/>
        <v>22.014259115593482</v>
      </c>
      <c r="BA76" s="4">
        <f t="shared" ref="BA76:BE82" si="100">IFERROR(BA4/BA52,"")</f>
        <v>29.435181887950893</v>
      </c>
      <c r="BB76" s="4">
        <f t="shared" si="100"/>
        <v>23.356303780964797</v>
      </c>
      <c r="BC76" s="4" t="str">
        <f t="shared" si="100"/>
        <v/>
      </c>
      <c r="BD76" s="4" t="str">
        <f t="shared" si="100"/>
        <v/>
      </c>
      <c r="BE76" s="4">
        <f t="shared" si="100"/>
        <v>25.168424159231304</v>
      </c>
      <c r="BF76" s="122" t="e">
        <f t="shared" ref="BF76:BQ84" si="101">AO76/N76</f>
        <v>#VALUE!</v>
      </c>
      <c r="BG76" s="111" t="e">
        <f t="shared" si="101"/>
        <v>#VALUE!</v>
      </c>
      <c r="BH76" s="111" t="e">
        <f t="shared" si="101"/>
        <v>#VALUE!</v>
      </c>
      <c r="BI76" s="111" t="e">
        <f t="shared" si="101"/>
        <v>#VALUE!</v>
      </c>
      <c r="BJ76" s="111" t="e">
        <f t="shared" si="101"/>
        <v>#VALUE!</v>
      </c>
      <c r="BK76" s="111" t="e">
        <f t="shared" si="101"/>
        <v>#VALUE!</v>
      </c>
      <c r="BL76" s="111" t="e">
        <f t="shared" si="101"/>
        <v>#VALUE!</v>
      </c>
      <c r="BM76" s="111" t="e">
        <f t="shared" si="101"/>
        <v>#VALUE!</v>
      </c>
      <c r="BN76" s="111" t="e">
        <f t="shared" si="101"/>
        <v>#VALUE!</v>
      </c>
      <c r="BO76" s="111" t="e">
        <f t="shared" si="101"/>
        <v>#VALUE!</v>
      </c>
      <c r="BP76" s="111" t="e">
        <f t="shared" si="101"/>
        <v>#VALUE!</v>
      </c>
      <c r="BQ76" s="111" t="e">
        <f t="shared" si="101"/>
        <v>#VALUE!</v>
      </c>
      <c r="BR76" s="111">
        <f>IFERROR(BA76/(SUM(N4:INDEX(N4:P4,IF($A$2&lt;3,$A$2,3)))/SUM(N52:INDEX(N52:P52,IF($A$2&lt;3,$A$2,3)))),0)</f>
        <v>0</v>
      </c>
      <c r="BS76" s="111">
        <f>IFERROR(BB76/(SUM(Q4:INDEX(Q4:S4,IF($A$2&lt;7,$A$2-3,3)))/SUM(Q52:INDEX(Q52:S52,IF($A$2&lt;7,$A$2-3,3)))),0)</f>
        <v>0</v>
      </c>
      <c r="BT76" s="111"/>
      <c r="BU76" s="111"/>
      <c r="BV76" s="111">
        <f>IFERROR(BE76/Z76,0)</f>
        <v>0</v>
      </c>
    </row>
    <row r="77" spans="1:74" x14ac:dyDescent="0.25">
      <c r="A77" t="s">
        <v>5</v>
      </c>
      <c r="B77" s="4" t="str">
        <f t="shared" si="97"/>
        <v/>
      </c>
      <c r="C77" s="4" t="str">
        <f t="shared" si="97"/>
        <v/>
      </c>
      <c r="D77" s="4" t="str">
        <f t="shared" si="97"/>
        <v/>
      </c>
      <c r="E77" s="4" t="str">
        <f t="shared" si="97"/>
        <v/>
      </c>
      <c r="F77" s="4" t="str">
        <f t="shared" si="97"/>
        <v/>
      </c>
      <c r="G77" s="4" t="str">
        <f t="shared" si="97"/>
        <v/>
      </c>
      <c r="H77" s="4" t="str">
        <f t="shared" si="97"/>
        <v/>
      </c>
      <c r="I77" s="4" t="str">
        <f t="shared" si="97"/>
        <v/>
      </c>
      <c r="J77" s="4" t="str">
        <f t="shared" si="97"/>
        <v/>
      </c>
      <c r="K77" s="4" t="str">
        <f t="shared" si="97"/>
        <v/>
      </c>
      <c r="L77" s="4" t="str">
        <f t="shared" si="97"/>
        <v/>
      </c>
      <c r="M77" s="4" t="str">
        <f t="shared" si="97"/>
        <v/>
      </c>
      <c r="N77" s="4" t="str">
        <f t="shared" si="97"/>
        <v/>
      </c>
      <c r="O77" s="4" t="str">
        <f t="shared" si="97"/>
        <v/>
      </c>
      <c r="P77" s="4" t="str">
        <f t="shared" si="97"/>
        <v/>
      </c>
      <c r="Q77" s="4" t="str">
        <f t="shared" si="97"/>
        <v/>
      </c>
      <c r="R77" s="4" t="str">
        <f t="shared" si="97"/>
        <v/>
      </c>
      <c r="S77" s="4" t="str">
        <f t="shared" si="97"/>
        <v/>
      </c>
      <c r="T77" s="4" t="str">
        <f t="shared" si="97"/>
        <v/>
      </c>
      <c r="U77" s="4" t="str">
        <f t="shared" si="97"/>
        <v/>
      </c>
      <c r="V77" s="4" t="str">
        <f t="shared" si="97"/>
        <v/>
      </c>
      <c r="W77" s="4" t="str">
        <f t="shared" si="97"/>
        <v/>
      </c>
      <c r="X77" s="4" t="str">
        <f t="shared" si="97"/>
        <v/>
      </c>
      <c r="Y77" s="4" t="str">
        <f t="shared" si="97"/>
        <v/>
      </c>
      <c r="Z77" s="4" t="str">
        <f t="shared" si="97"/>
        <v/>
      </c>
      <c r="AA77" s="4" t="str">
        <f t="shared" si="97"/>
        <v/>
      </c>
      <c r="AB77" s="4" t="str">
        <f t="shared" si="97"/>
        <v/>
      </c>
      <c r="AC77" s="4" t="str">
        <f t="shared" si="97"/>
        <v/>
      </c>
      <c r="AD77" s="4" t="str">
        <f t="shared" si="97"/>
        <v/>
      </c>
      <c r="AE77" s="4" t="str">
        <f t="shared" si="97"/>
        <v/>
      </c>
      <c r="AF77" s="4" t="str">
        <f t="shared" si="97"/>
        <v/>
      </c>
      <c r="AG77" s="4" t="str">
        <f t="shared" si="97"/>
        <v/>
      </c>
      <c r="AH77" s="4" t="str">
        <f t="shared" si="97"/>
        <v/>
      </c>
      <c r="AI77" s="4" t="str">
        <f t="shared" si="97"/>
        <v/>
      </c>
      <c r="AJ77" s="31" t="e">
        <f t="shared" ref="AJ77:AJ84" si="102">Z77/AE77-1</f>
        <v>#VALUE!</v>
      </c>
      <c r="AK77" s="31" t="e">
        <f t="shared" si="98"/>
        <v>#VALUE!</v>
      </c>
      <c r="AL77" s="31" t="e">
        <f t="shared" si="98"/>
        <v>#VALUE!</v>
      </c>
      <c r="AM77" s="31" t="e">
        <f t="shared" si="98"/>
        <v>#VALUE!</v>
      </c>
      <c r="AN77" s="31" t="e">
        <f t="shared" si="98"/>
        <v>#VALUE!</v>
      </c>
      <c r="AO77" s="4">
        <f t="shared" si="99"/>
        <v>14.049899999999999</v>
      </c>
      <c r="AP77" s="4">
        <f t="shared" si="99"/>
        <v>13.476670886075949</v>
      </c>
      <c r="AQ77" s="4">
        <f t="shared" si="99"/>
        <v>16.668076923076921</v>
      </c>
      <c r="AR77" s="4">
        <f t="shared" si="99"/>
        <v>15.484505928853755</v>
      </c>
      <c r="AS77" s="4">
        <f t="shared" si="99"/>
        <v>15.096521739130436</v>
      </c>
      <c r="AT77" s="4">
        <f t="shared" si="99"/>
        <v>14.846646884272996</v>
      </c>
      <c r="BA77" s="4">
        <f t="shared" si="100"/>
        <v>15.211624015748029</v>
      </c>
      <c r="BB77" s="4">
        <f t="shared" si="100"/>
        <v>15.113778602350031</v>
      </c>
      <c r="BC77" s="4" t="str">
        <f t="shared" si="100"/>
        <v/>
      </c>
      <c r="BD77" s="4" t="str">
        <f t="shared" si="100"/>
        <v/>
      </c>
      <c r="BE77" s="4">
        <f t="shared" si="100"/>
        <v>15.151534371439421</v>
      </c>
      <c r="BF77" s="122" t="e">
        <f t="shared" si="101"/>
        <v>#VALUE!</v>
      </c>
      <c r="BG77" s="111" t="e">
        <f t="shared" si="101"/>
        <v>#VALUE!</v>
      </c>
      <c r="BH77" s="111" t="e">
        <f t="shared" si="101"/>
        <v>#VALUE!</v>
      </c>
      <c r="BI77" s="111" t="e">
        <f t="shared" si="101"/>
        <v>#VALUE!</v>
      </c>
      <c r="BJ77" s="111" t="e">
        <f t="shared" si="101"/>
        <v>#VALUE!</v>
      </c>
      <c r="BK77" s="111" t="e">
        <f t="shared" si="101"/>
        <v>#VALUE!</v>
      </c>
      <c r="BL77" s="111" t="e">
        <f t="shared" si="101"/>
        <v>#VALUE!</v>
      </c>
      <c r="BM77" s="111" t="e">
        <f t="shared" si="101"/>
        <v>#VALUE!</v>
      </c>
      <c r="BN77" s="111" t="e">
        <f t="shared" si="101"/>
        <v>#VALUE!</v>
      </c>
      <c r="BO77" s="111" t="e">
        <f t="shared" si="101"/>
        <v>#VALUE!</v>
      </c>
      <c r="BP77" s="111" t="e">
        <f t="shared" si="101"/>
        <v>#VALUE!</v>
      </c>
      <c r="BQ77" s="111" t="e">
        <f t="shared" si="101"/>
        <v>#VALUE!</v>
      </c>
      <c r="BR77" s="111">
        <f>IFERROR(BA77/(SUM(N5:INDEX(N5:P5,IF($A$2&lt;3,$A$2,3)))/SUM(N53:INDEX(N53:P53,IF($A$2&lt;3,$A$2,3)))),0)</f>
        <v>0</v>
      </c>
      <c r="BS77" s="111">
        <f>IFERROR(BB77/(SUM(Q5:INDEX(Q5:S5,IF($A$2&lt;7,$A$2-3,3)))/SUM(Q53:INDEX(Q53:S53,IF($A$2&lt;7,$A$2-3,3)))),0)</f>
        <v>0</v>
      </c>
      <c r="BT77" s="111"/>
      <c r="BU77" s="111"/>
      <c r="BV77" s="111">
        <f t="shared" ref="BV77:BV84" si="103">IFERROR(BE77/Z77,0)</f>
        <v>0</v>
      </c>
    </row>
    <row r="78" spans="1:74" x14ac:dyDescent="0.25">
      <c r="A78" t="s">
        <v>6</v>
      </c>
      <c r="B78" s="4" t="str">
        <f t="shared" si="97"/>
        <v/>
      </c>
      <c r="C78" s="4" t="str">
        <f t="shared" si="97"/>
        <v/>
      </c>
      <c r="D78" s="4" t="str">
        <f t="shared" si="97"/>
        <v/>
      </c>
      <c r="E78" s="4" t="str">
        <f t="shared" si="97"/>
        <v/>
      </c>
      <c r="F78" s="4" t="str">
        <f t="shared" si="97"/>
        <v/>
      </c>
      <c r="G78" s="4" t="str">
        <f t="shared" si="97"/>
        <v/>
      </c>
      <c r="H78" s="4" t="str">
        <f t="shared" si="97"/>
        <v/>
      </c>
      <c r="I78" s="4" t="str">
        <f t="shared" si="97"/>
        <v/>
      </c>
      <c r="J78" s="4" t="str">
        <f t="shared" si="97"/>
        <v/>
      </c>
      <c r="K78" s="4" t="str">
        <f t="shared" si="97"/>
        <v/>
      </c>
      <c r="L78" s="4" t="str">
        <f t="shared" si="97"/>
        <v/>
      </c>
      <c r="M78" s="4" t="str">
        <f t="shared" si="97"/>
        <v/>
      </c>
      <c r="N78" s="4" t="str">
        <f t="shared" si="97"/>
        <v/>
      </c>
      <c r="O78" s="4" t="str">
        <f t="shared" si="97"/>
        <v/>
      </c>
      <c r="P78" s="4" t="str">
        <f t="shared" si="97"/>
        <v/>
      </c>
      <c r="Q78" s="4" t="str">
        <f t="shared" si="97"/>
        <v/>
      </c>
      <c r="R78" s="4" t="str">
        <f t="shared" si="97"/>
        <v/>
      </c>
      <c r="S78" s="4" t="str">
        <f t="shared" si="97"/>
        <v/>
      </c>
      <c r="T78" s="4" t="str">
        <f t="shared" si="97"/>
        <v/>
      </c>
      <c r="U78" s="4" t="str">
        <f t="shared" si="97"/>
        <v/>
      </c>
      <c r="V78" s="4" t="str">
        <f t="shared" si="97"/>
        <v/>
      </c>
      <c r="W78" s="4" t="str">
        <f t="shared" si="97"/>
        <v/>
      </c>
      <c r="X78" s="4" t="str">
        <f t="shared" si="97"/>
        <v/>
      </c>
      <c r="Y78" s="4" t="str">
        <f t="shared" si="97"/>
        <v/>
      </c>
      <c r="Z78" s="4" t="str">
        <f t="shared" si="97"/>
        <v/>
      </c>
      <c r="AA78" s="4" t="str">
        <f t="shared" si="97"/>
        <v/>
      </c>
      <c r="AB78" s="4" t="str">
        <f t="shared" si="97"/>
        <v/>
      </c>
      <c r="AC78" s="4" t="str">
        <f t="shared" si="97"/>
        <v/>
      </c>
      <c r="AD78" s="4" t="str">
        <f t="shared" si="97"/>
        <v/>
      </c>
      <c r="AE78" s="4" t="str">
        <f t="shared" si="97"/>
        <v/>
      </c>
      <c r="AF78" s="4" t="str">
        <f t="shared" si="97"/>
        <v/>
      </c>
      <c r="AG78" s="4" t="str">
        <f t="shared" si="97"/>
        <v/>
      </c>
      <c r="AH78" s="4" t="str">
        <f t="shared" si="97"/>
        <v/>
      </c>
      <c r="AI78" s="4" t="str">
        <f t="shared" si="97"/>
        <v/>
      </c>
      <c r="AJ78" s="31" t="e">
        <f t="shared" si="102"/>
        <v>#VALUE!</v>
      </c>
      <c r="AK78" s="31" t="e">
        <f t="shared" si="98"/>
        <v>#VALUE!</v>
      </c>
      <c r="AL78" s="31" t="e">
        <f t="shared" si="98"/>
        <v>#VALUE!</v>
      </c>
      <c r="AM78" s="31" t="e">
        <f t="shared" si="98"/>
        <v>#VALUE!</v>
      </c>
      <c r="AN78" s="31" t="e">
        <f t="shared" si="98"/>
        <v>#VALUE!</v>
      </c>
      <c r="AO78" s="4">
        <f t="shared" si="99"/>
        <v>15.254915662650602</v>
      </c>
      <c r="AP78" s="4">
        <f t="shared" si="99"/>
        <v>15.42413043478261</v>
      </c>
      <c r="AQ78" s="4">
        <f t="shared" si="99"/>
        <v>16.414825870646766</v>
      </c>
      <c r="AR78" s="4">
        <f t="shared" si="99"/>
        <v>15.556960784313725</v>
      </c>
      <c r="AS78" s="4">
        <f t="shared" si="99"/>
        <v>20.559493670886077</v>
      </c>
      <c r="AT78" s="4">
        <f t="shared" si="99"/>
        <v>14.470738255033556</v>
      </c>
      <c r="BA78" s="4">
        <f t="shared" si="100"/>
        <v>15.948450424929177</v>
      </c>
      <c r="BB78" s="4">
        <f t="shared" si="100"/>
        <v>17.093765281173596</v>
      </c>
      <c r="BC78" s="4" t="str">
        <f t="shared" si="100"/>
        <v/>
      </c>
      <c r="BD78" s="4" t="str">
        <f t="shared" si="100"/>
        <v/>
      </c>
      <c r="BE78" s="4">
        <f t="shared" si="100"/>
        <v>16.563192913385826</v>
      </c>
      <c r="BF78" s="122" t="e">
        <f t="shared" si="101"/>
        <v>#VALUE!</v>
      </c>
      <c r="BG78" s="111" t="e">
        <f t="shared" si="101"/>
        <v>#VALUE!</v>
      </c>
      <c r="BH78" s="111" t="e">
        <f t="shared" si="101"/>
        <v>#VALUE!</v>
      </c>
      <c r="BI78" s="111" t="e">
        <f t="shared" si="101"/>
        <v>#VALUE!</v>
      </c>
      <c r="BJ78" s="111" t="e">
        <f t="shared" si="101"/>
        <v>#VALUE!</v>
      </c>
      <c r="BK78" s="111" t="e">
        <f t="shared" si="101"/>
        <v>#VALUE!</v>
      </c>
      <c r="BL78" s="111" t="e">
        <f t="shared" si="101"/>
        <v>#VALUE!</v>
      </c>
      <c r="BM78" s="111" t="e">
        <f t="shared" si="101"/>
        <v>#VALUE!</v>
      </c>
      <c r="BN78" s="111" t="e">
        <f t="shared" si="101"/>
        <v>#VALUE!</v>
      </c>
      <c r="BO78" s="111" t="e">
        <f t="shared" si="101"/>
        <v>#VALUE!</v>
      </c>
      <c r="BP78" s="111" t="e">
        <f t="shared" si="101"/>
        <v>#VALUE!</v>
      </c>
      <c r="BQ78" s="111" t="e">
        <f t="shared" si="101"/>
        <v>#VALUE!</v>
      </c>
      <c r="BR78" s="111">
        <f>IFERROR(BA78/(SUM(N6:INDEX(N6:P6,IF($A$2&lt;3,$A$2,3)))/SUM(N54:INDEX(N54:P54,IF($A$2&lt;3,$A$2,3)))),0)</f>
        <v>0</v>
      </c>
      <c r="BS78" s="111">
        <f>IFERROR(BB78/(SUM(Q6:INDEX(Q6:S6,IF($A$2&lt;7,$A$2-3,3)))/SUM(Q54:INDEX(Q54:S54,IF($A$2&lt;7,$A$2-3,3)))),0)</f>
        <v>0</v>
      </c>
      <c r="BT78" s="111"/>
      <c r="BU78" s="111"/>
      <c r="BV78" s="111">
        <f t="shared" si="103"/>
        <v>0</v>
      </c>
    </row>
    <row r="79" spans="1:74" x14ac:dyDescent="0.25">
      <c r="A79" t="s">
        <v>7</v>
      </c>
      <c r="B79" s="4" t="str">
        <f t="shared" si="97"/>
        <v/>
      </c>
      <c r="C79" s="4" t="str">
        <f t="shared" si="97"/>
        <v/>
      </c>
      <c r="D79" s="4" t="str">
        <f t="shared" si="97"/>
        <v/>
      </c>
      <c r="E79" s="4" t="str">
        <f t="shared" si="97"/>
        <v/>
      </c>
      <c r="F79" s="4" t="str">
        <f t="shared" si="97"/>
        <v/>
      </c>
      <c r="G79" s="4" t="str">
        <f t="shared" si="97"/>
        <v/>
      </c>
      <c r="H79" s="4" t="str">
        <f t="shared" si="97"/>
        <v/>
      </c>
      <c r="I79" s="4" t="str">
        <f t="shared" si="97"/>
        <v/>
      </c>
      <c r="J79" s="4" t="str">
        <f t="shared" si="97"/>
        <v/>
      </c>
      <c r="K79" s="4" t="str">
        <f t="shared" si="97"/>
        <v/>
      </c>
      <c r="L79" s="4" t="str">
        <f t="shared" si="97"/>
        <v/>
      </c>
      <c r="M79" s="4" t="str">
        <f t="shared" si="97"/>
        <v/>
      </c>
      <c r="N79" s="4" t="str">
        <f t="shared" si="97"/>
        <v/>
      </c>
      <c r="O79" s="4" t="str">
        <f t="shared" si="97"/>
        <v/>
      </c>
      <c r="P79" s="4" t="str">
        <f t="shared" si="97"/>
        <v/>
      </c>
      <c r="Q79" s="4" t="str">
        <f t="shared" si="97"/>
        <v/>
      </c>
      <c r="R79" s="4" t="str">
        <f t="shared" si="97"/>
        <v/>
      </c>
      <c r="S79" s="4" t="str">
        <f t="shared" si="97"/>
        <v/>
      </c>
      <c r="T79" s="4" t="str">
        <f t="shared" si="97"/>
        <v/>
      </c>
      <c r="U79" s="4" t="str">
        <f t="shared" si="97"/>
        <v/>
      </c>
      <c r="V79" s="4" t="str">
        <f t="shared" si="97"/>
        <v/>
      </c>
      <c r="W79" s="4" t="str">
        <f t="shared" si="97"/>
        <v/>
      </c>
      <c r="X79" s="4" t="str">
        <f t="shared" si="97"/>
        <v/>
      </c>
      <c r="Y79" s="4" t="str">
        <f t="shared" si="97"/>
        <v/>
      </c>
      <c r="Z79" s="4" t="str">
        <f t="shared" si="97"/>
        <v/>
      </c>
      <c r="AA79" s="4" t="str">
        <f t="shared" si="97"/>
        <v/>
      </c>
      <c r="AB79" s="4" t="str">
        <f t="shared" si="97"/>
        <v/>
      </c>
      <c r="AC79" s="4" t="str">
        <f t="shared" si="97"/>
        <v/>
      </c>
      <c r="AD79" s="4" t="str">
        <f t="shared" si="97"/>
        <v/>
      </c>
      <c r="AE79" s="4" t="str">
        <f t="shared" si="97"/>
        <v/>
      </c>
      <c r="AF79" s="4" t="str">
        <f t="shared" si="97"/>
        <v/>
      </c>
      <c r="AG79" s="4" t="str">
        <f t="shared" si="97"/>
        <v/>
      </c>
      <c r="AH79" s="4" t="str">
        <f t="shared" si="97"/>
        <v/>
      </c>
      <c r="AI79" s="4" t="str">
        <f t="shared" si="97"/>
        <v/>
      </c>
      <c r="AJ79" s="31" t="e">
        <f t="shared" si="102"/>
        <v>#VALUE!</v>
      </c>
      <c r="AK79" s="31" t="e">
        <f t="shared" si="98"/>
        <v>#VALUE!</v>
      </c>
      <c r="AL79" s="31" t="e">
        <f t="shared" si="98"/>
        <v>#VALUE!</v>
      </c>
      <c r="AM79" s="31" t="e">
        <f t="shared" si="98"/>
        <v>#VALUE!</v>
      </c>
      <c r="AN79" s="31" t="e">
        <f t="shared" si="98"/>
        <v>#VALUE!</v>
      </c>
      <c r="AO79" s="4">
        <f t="shared" si="99"/>
        <v>17.411794797687861</v>
      </c>
      <c r="AP79" s="4">
        <f t="shared" si="99"/>
        <v>21.798480769230768</v>
      </c>
      <c r="AQ79" s="4">
        <f t="shared" si="99"/>
        <v>15.661879194630872</v>
      </c>
      <c r="AR79" s="4">
        <f t="shared" si="99"/>
        <v>15.479603960396041</v>
      </c>
      <c r="AS79" s="4">
        <f t="shared" si="99"/>
        <v>14.802857142857144</v>
      </c>
      <c r="AT79" s="4">
        <f t="shared" si="99"/>
        <v>19.178062678062677</v>
      </c>
      <c r="BA79" s="4">
        <f t="shared" si="100"/>
        <v>18.641404716981132</v>
      </c>
      <c r="BB79" s="4">
        <f t="shared" si="100"/>
        <v>16.880372670807454</v>
      </c>
      <c r="BC79" s="4" t="str">
        <f t="shared" si="100"/>
        <v/>
      </c>
      <c r="BD79" s="4" t="str">
        <f t="shared" si="100"/>
        <v/>
      </c>
      <c r="BE79" s="4">
        <f t="shared" si="100"/>
        <v>17.881280965147454</v>
      </c>
      <c r="BF79" s="122" t="e">
        <f t="shared" si="101"/>
        <v>#VALUE!</v>
      </c>
      <c r="BG79" s="111" t="e">
        <f t="shared" si="101"/>
        <v>#VALUE!</v>
      </c>
      <c r="BH79" s="111" t="e">
        <f t="shared" si="101"/>
        <v>#VALUE!</v>
      </c>
      <c r="BI79" s="111" t="e">
        <f t="shared" si="101"/>
        <v>#VALUE!</v>
      </c>
      <c r="BJ79" s="111" t="e">
        <f t="shared" si="101"/>
        <v>#VALUE!</v>
      </c>
      <c r="BK79" s="111" t="e">
        <f t="shared" si="101"/>
        <v>#VALUE!</v>
      </c>
      <c r="BL79" s="111" t="e">
        <f t="shared" si="101"/>
        <v>#VALUE!</v>
      </c>
      <c r="BM79" s="111" t="e">
        <f t="shared" si="101"/>
        <v>#VALUE!</v>
      </c>
      <c r="BN79" s="111" t="e">
        <f t="shared" si="101"/>
        <v>#VALUE!</v>
      </c>
      <c r="BO79" s="111" t="e">
        <f t="shared" si="101"/>
        <v>#VALUE!</v>
      </c>
      <c r="BP79" s="111" t="e">
        <f t="shared" si="101"/>
        <v>#VALUE!</v>
      </c>
      <c r="BQ79" s="111" t="e">
        <f t="shared" si="101"/>
        <v>#VALUE!</v>
      </c>
      <c r="BR79" s="111">
        <f>IFERROR(BA79/(SUM(N7:INDEX(N7:P7,IF($A$2&lt;3,$A$2,3)))/SUM(N55:INDEX(N55:P55,IF($A$2&lt;3,$A$2,3)))),0)</f>
        <v>0</v>
      </c>
      <c r="BS79" s="111">
        <f>IFERROR(BB79/(SUM(Q7:INDEX(Q7:S7,IF($A$2&lt;7,$A$2-3,3)))/SUM(Q55:INDEX(Q55:S55,IF($A$2&lt;7,$A$2-3,3)))),0)</f>
        <v>0</v>
      </c>
      <c r="BT79" s="111"/>
      <c r="BU79" s="111"/>
      <c r="BV79" s="111">
        <f t="shared" si="103"/>
        <v>0</v>
      </c>
    </row>
    <row r="80" spans="1:74" x14ac:dyDescent="0.25">
      <c r="A80" t="s">
        <v>8</v>
      </c>
      <c r="B80" s="4" t="str">
        <f t="shared" si="97"/>
        <v/>
      </c>
      <c r="C80" s="4" t="str">
        <f t="shared" si="97"/>
        <v/>
      </c>
      <c r="D80" s="4" t="str">
        <f t="shared" si="97"/>
        <v/>
      </c>
      <c r="E80" s="4" t="str">
        <f t="shared" si="97"/>
        <v/>
      </c>
      <c r="F80" s="4" t="str">
        <f t="shared" si="97"/>
        <v/>
      </c>
      <c r="G80" s="4" t="str">
        <f t="shared" si="97"/>
        <v/>
      </c>
      <c r="H80" s="4" t="str">
        <f t="shared" si="97"/>
        <v/>
      </c>
      <c r="I80" s="4" t="str">
        <f t="shared" si="97"/>
        <v/>
      </c>
      <c r="J80" s="4" t="str">
        <f t="shared" si="97"/>
        <v/>
      </c>
      <c r="K80" s="4" t="str">
        <f t="shared" si="97"/>
        <v/>
      </c>
      <c r="L80" s="4" t="str">
        <f t="shared" si="97"/>
        <v/>
      </c>
      <c r="M80" s="4" t="str">
        <f t="shared" si="97"/>
        <v/>
      </c>
      <c r="N80" s="4" t="str">
        <f t="shared" si="97"/>
        <v/>
      </c>
      <c r="O80" s="4" t="str">
        <f t="shared" si="97"/>
        <v/>
      </c>
      <c r="P80" s="4" t="str">
        <f t="shared" si="97"/>
        <v/>
      </c>
      <c r="Q80" s="4" t="str">
        <f t="shared" si="97"/>
        <v/>
      </c>
      <c r="R80" s="4" t="str">
        <f t="shared" si="97"/>
        <v/>
      </c>
      <c r="S80" s="4" t="str">
        <f t="shared" si="97"/>
        <v/>
      </c>
      <c r="T80" s="4" t="str">
        <f t="shared" si="97"/>
        <v/>
      </c>
      <c r="U80" s="4" t="str">
        <f t="shared" si="97"/>
        <v/>
      </c>
      <c r="V80" s="4" t="str">
        <f t="shared" si="97"/>
        <v/>
      </c>
      <c r="W80" s="4" t="str">
        <f t="shared" si="97"/>
        <v/>
      </c>
      <c r="X80" s="4" t="str">
        <f t="shared" si="97"/>
        <v/>
      </c>
      <c r="Y80" s="4" t="str">
        <f t="shared" si="97"/>
        <v/>
      </c>
      <c r="Z80" s="4" t="str">
        <f t="shared" si="97"/>
        <v/>
      </c>
      <c r="AA80" s="4" t="str">
        <f t="shared" si="97"/>
        <v/>
      </c>
      <c r="AB80" s="4" t="str">
        <f t="shared" si="97"/>
        <v/>
      </c>
      <c r="AC80" s="4" t="str">
        <f t="shared" si="97"/>
        <v/>
      </c>
      <c r="AD80" s="4" t="str">
        <f t="shared" si="97"/>
        <v/>
      </c>
      <c r="AE80" s="4" t="str">
        <f t="shared" si="97"/>
        <v/>
      </c>
      <c r="AF80" s="4" t="str">
        <f t="shared" si="97"/>
        <v/>
      </c>
      <c r="AG80" s="4" t="str">
        <f t="shared" si="97"/>
        <v/>
      </c>
      <c r="AH80" s="4" t="str">
        <f t="shared" si="97"/>
        <v/>
      </c>
      <c r="AI80" s="4" t="str">
        <f t="shared" si="97"/>
        <v/>
      </c>
      <c r="AJ80" s="31" t="e">
        <f t="shared" si="102"/>
        <v>#VALUE!</v>
      </c>
      <c r="AK80" s="31" t="e">
        <f t="shared" si="98"/>
        <v>#VALUE!</v>
      </c>
      <c r="AL80" s="31" t="e">
        <f t="shared" si="98"/>
        <v>#VALUE!</v>
      </c>
      <c r="AM80" s="31" t="e">
        <f t="shared" si="98"/>
        <v>#VALUE!</v>
      </c>
      <c r="AN80" s="31" t="e">
        <f t="shared" si="98"/>
        <v>#VALUE!</v>
      </c>
      <c r="AO80" s="4">
        <f t="shared" si="99"/>
        <v>20.015096774193548</v>
      </c>
      <c r="AP80" s="4">
        <f t="shared" si="99"/>
        <v>24.977717105263157</v>
      </c>
      <c r="AQ80" s="4">
        <f t="shared" si="99"/>
        <v>19.618100358422939</v>
      </c>
      <c r="AR80" s="4">
        <f t="shared" si="99"/>
        <v>15.102138364779872</v>
      </c>
      <c r="AS80" s="4">
        <f t="shared" si="99"/>
        <v>19.247735849056603</v>
      </c>
      <c r="AT80" s="4">
        <f t="shared" si="99"/>
        <v>17.322413793103451</v>
      </c>
      <c r="BA80" s="4">
        <f t="shared" si="100"/>
        <v>21.320484787018255</v>
      </c>
      <c r="BB80" s="4">
        <f t="shared" si="100"/>
        <v>16.931496062992125</v>
      </c>
      <c r="BC80" s="4" t="str">
        <f t="shared" si="100"/>
        <v/>
      </c>
      <c r="BD80" s="4" t="str">
        <f t="shared" si="100"/>
        <v/>
      </c>
      <c r="BE80" s="4">
        <f t="shared" si="100"/>
        <v>20.097218727139719</v>
      </c>
      <c r="BF80" s="122" t="e">
        <f t="shared" si="101"/>
        <v>#VALUE!</v>
      </c>
      <c r="BG80" s="111" t="e">
        <f t="shared" si="101"/>
        <v>#VALUE!</v>
      </c>
      <c r="BH80" s="111" t="e">
        <f t="shared" si="101"/>
        <v>#VALUE!</v>
      </c>
      <c r="BI80" s="111" t="e">
        <f t="shared" si="101"/>
        <v>#VALUE!</v>
      </c>
      <c r="BJ80" s="111" t="e">
        <f t="shared" si="101"/>
        <v>#VALUE!</v>
      </c>
      <c r="BK80" s="111" t="e">
        <f t="shared" si="101"/>
        <v>#VALUE!</v>
      </c>
      <c r="BL80" s="111" t="e">
        <f t="shared" si="101"/>
        <v>#VALUE!</v>
      </c>
      <c r="BM80" s="111" t="e">
        <f t="shared" si="101"/>
        <v>#VALUE!</v>
      </c>
      <c r="BN80" s="111" t="e">
        <f t="shared" si="101"/>
        <v>#VALUE!</v>
      </c>
      <c r="BO80" s="111" t="e">
        <f t="shared" si="101"/>
        <v>#VALUE!</v>
      </c>
      <c r="BP80" s="111" t="e">
        <f t="shared" si="101"/>
        <v>#VALUE!</v>
      </c>
      <c r="BQ80" s="111" t="e">
        <f t="shared" si="101"/>
        <v>#VALUE!</v>
      </c>
      <c r="BR80" s="111">
        <f>IFERROR(BA80/(SUM(N8:INDEX(N8:P8,IF($A$2&lt;3,$A$2,3)))/SUM(N56:INDEX(N56:P56,IF($A$2&lt;3,$A$2,3)))),0)</f>
        <v>0</v>
      </c>
      <c r="BS80" s="111">
        <f>IFERROR(BB80/(SUM(Q8:INDEX(Q8:S8,IF($A$2&lt;7,$A$2-3,3)))/SUM(Q56:INDEX(Q56:S56,IF($A$2&lt;7,$A$2-3,3)))),0)</f>
        <v>0</v>
      </c>
      <c r="BT80" s="111"/>
      <c r="BU80" s="111"/>
      <c r="BV80" s="111">
        <f t="shared" si="103"/>
        <v>0</v>
      </c>
    </row>
    <row r="81" spans="1:74" x14ac:dyDescent="0.25">
      <c r="A81" t="s">
        <v>1</v>
      </c>
      <c r="B81" s="4" t="str">
        <f t="shared" si="97"/>
        <v/>
      </c>
      <c r="C81" s="4" t="str">
        <f t="shared" si="97"/>
        <v/>
      </c>
      <c r="D81" s="4" t="str">
        <f t="shared" si="97"/>
        <v/>
      </c>
      <c r="E81" s="4" t="str">
        <f t="shared" si="97"/>
        <v/>
      </c>
      <c r="F81" s="4" t="str">
        <f t="shared" si="97"/>
        <v/>
      </c>
      <c r="G81" s="4" t="str">
        <f t="shared" si="97"/>
        <v/>
      </c>
      <c r="H81" s="4" t="str">
        <f t="shared" si="97"/>
        <v/>
      </c>
      <c r="I81" s="4" t="str">
        <f t="shared" si="97"/>
        <v/>
      </c>
      <c r="J81" s="4" t="str">
        <f t="shared" si="97"/>
        <v/>
      </c>
      <c r="K81" s="4" t="str">
        <f t="shared" si="97"/>
        <v/>
      </c>
      <c r="L81" s="4" t="str">
        <f t="shared" si="97"/>
        <v/>
      </c>
      <c r="M81" s="4" t="str">
        <f t="shared" si="97"/>
        <v/>
      </c>
      <c r="N81" s="4" t="str">
        <f t="shared" si="97"/>
        <v/>
      </c>
      <c r="O81" s="4" t="str">
        <f t="shared" si="97"/>
        <v/>
      </c>
      <c r="P81" s="4" t="str">
        <f t="shared" si="97"/>
        <v/>
      </c>
      <c r="Q81" s="4" t="str">
        <f t="shared" si="97"/>
        <v/>
      </c>
      <c r="R81" s="4" t="str">
        <f t="shared" si="97"/>
        <v/>
      </c>
      <c r="S81" s="4" t="str">
        <f t="shared" si="97"/>
        <v/>
      </c>
      <c r="T81" s="4" t="str">
        <f t="shared" si="97"/>
        <v/>
      </c>
      <c r="U81" s="4" t="str">
        <f t="shared" si="97"/>
        <v/>
      </c>
      <c r="V81" s="4" t="str">
        <f t="shared" si="97"/>
        <v/>
      </c>
      <c r="W81" s="4" t="str">
        <f t="shared" si="97"/>
        <v/>
      </c>
      <c r="X81" s="4" t="str">
        <f t="shared" si="97"/>
        <v/>
      </c>
      <c r="Y81" s="4" t="str">
        <f t="shared" si="97"/>
        <v/>
      </c>
      <c r="Z81" s="4" t="str">
        <f t="shared" si="97"/>
        <v/>
      </c>
      <c r="AA81" s="4" t="str">
        <f t="shared" si="97"/>
        <v/>
      </c>
      <c r="AB81" s="4" t="str">
        <f t="shared" si="97"/>
        <v/>
      </c>
      <c r="AC81" s="4" t="str">
        <f t="shared" si="97"/>
        <v/>
      </c>
      <c r="AD81" s="4" t="str">
        <f t="shared" si="97"/>
        <v/>
      </c>
      <c r="AE81" s="4" t="str">
        <f t="shared" si="97"/>
        <v/>
      </c>
      <c r="AF81" s="4" t="str">
        <f t="shared" si="97"/>
        <v/>
      </c>
      <c r="AG81" s="4" t="str">
        <f t="shared" si="97"/>
        <v/>
      </c>
      <c r="AH81" s="4" t="str">
        <f t="shared" si="97"/>
        <v/>
      </c>
      <c r="AI81" s="4" t="str">
        <f t="shared" si="97"/>
        <v/>
      </c>
      <c r="AJ81" s="31" t="e">
        <f t="shared" si="102"/>
        <v>#VALUE!</v>
      </c>
      <c r="AK81" s="31" t="e">
        <f t="shared" si="98"/>
        <v>#VALUE!</v>
      </c>
      <c r="AL81" s="31" t="e">
        <f t="shared" si="98"/>
        <v>#VALUE!</v>
      </c>
      <c r="AM81" s="31" t="e">
        <f t="shared" si="98"/>
        <v>#VALUE!</v>
      </c>
      <c r="AN81" s="31" t="e">
        <f t="shared" si="98"/>
        <v>#VALUE!</v>
      </c>
      <c r="AO81" s="4">
        <f t="shared" si="99"/>
        <v>14.291323529411764</v>
      </c>
      <c r="AP81" s="4">
        <f t="shared" si="99"/>
        <v>14.49</v>
      </c>
      <c r="AQ81" s="4">
        <f t="shared" si="99"/>
        <v>16.381875000000001</v>
      </c>
      <c r="AR81" s="4">
        <f t="shared" si="99"/>
        <v>23.490666666666666</v>
      </c>
      <c r="AS81" s="4">
        <f t="shared" si="99"/>
        <v>10.123500643500643</v>
      </c>
      <c r="AT81" s="4">
        <f t="shared" si="99"/>
        <v>17.829072164948453</v>
      </c>
      <c r="BA81" s="4">
        <f t="shared" si="100"/>
        <v>15.447582781456953</v>
      </c>
      <c r="BB81" s="4">
        <f t="shared" si="100"/>
        <v>12.580642335766424</v>
      </c>
      <c r="BC81" s="4" t="str">
        <f t="shared" si="100"/>
        <v/>
      </c>
      <c r="BD81" s="4" t="str">
        <f t="shared" si="100"/>
        <v/>
      </c>
      <c r="BE81" s="4">
        <f t="shared" si="100"/>
        <v>12.947980483665676</v>
      </c>
      <c r="BF81" s="122" t="e">
        <f t="shared" si="101"/>
        <v>#VALUE!</v>
      </c>
      <c r="BG81" s="111" t="e">
        <f t="shared" si="101"/>
        <v>#VALUE!</v>
      </c>
      <c r="BH81" s="111" t="e">
        <f t="shared" si="101"/>
        <v>#VALUE!</v>
      </c>
      <c r="BI81" s="111" t="e">
        <f t="shared" si="101"/>
        <v>#VALUE!</v>
      </c>
      <c r="BJ81" s="111" t="e">
        <f t="shared" si="101"/>
        <v>#VALUE!</v>
      </c>
      <c r="BK81" s="111" t="e">
        <f t="shared" si="101"/>
        <v>#VALUE!</v>
      </c>
      <c r="BL81" s="111" t="e">
        <f t="shared" si="101"/>
        <v>#VALUE!</v>
      </c>
      <c r="BM81" s="111" t="e">
        <f t="shared" si="101"/>
        <v>#VALUE!</v>
      </c>
      <c r="BN81" s="111" t="e">
        <f t="shared" si="101"/>
        <v>#VALUE!</v>
      </c>
      <c r="BO81" s="111" t="e">
        <f t="shared" si="101"/>
        <v>#VALUE!</v>
      </c>
      <c r="BP81" s="111" t="e">
        <f t="shared" si="101"/>
        <v>#VALUE!</v>
      </c>
      <c r="BQ81" s="111" t="e">
        <f t="shared" si="101"/>
        <v>#VALUE!</v>
      </c>
      <c r="BR81" s="111">
        <f>IFERROR(BA81/(SUM(N9:INDEX(N9:P9,IF($A$2&lt;3,$A$2,3)))/SUM(N57:INDEX(N57:P57,IF($A$2&lt;3,$A$2,3)))),0)</f>
        <v>0</v>
      </c>
      <c r="BS81" s="111">
        <f>IFERROR(BB81/(SUM(Q9:INDEX(Q9:S9,IF($A$2&lt;7,$A$2-3,3)))/SUM(Q57:INDEX(Q57:S57,IF($A$2&lt;7,$A$2-3,3)))),0)</f>
        <v>0</v>
      </c>
      <c r="BT81" s="111"/>
      <c r="BU81" s="111"/>
      <c r="BV81" s="111">
        <f t="shared" si="103"/>
        <v>0</v>
      </c>
    </row>
    <row r="82" spans="1:74" x14ac:dyDescent="0.25">
      <c r="A82" t="s">
        <v>2</v>
      </c>
      <c r="B82" s="4" t="str">
        <f t="shared" si="97"/>
        <v/>
      </c>
      <c r="C82" s="4" t="str">
        <f t="shared" si="97"/>
        <v/>
      </c>
      <c r="D82" s="4" t="str">
        <f t="shared" si="97"/>
        <v/>
      </c>
      <c r="E82" s="4" t="str">
        <f t="shared" si="97"/>
        <v/>
      </c>
      <c r="F82" s="4" t="str">
        <f t="shared" si="97"/>
        <v/>
      </c>
      <c r="G82" s="4" t="str">
        <f t="shared" si="97"/>
        <v/>
      </c>
      <c r="H82" s="4" t="str">
        <f t="shared" si="97"/>
        <v/>
      </c>
      <c r="I82" s="4" t="str">
        <f t="shared" si="97"/>
        <v/>
      </c>
      <c r="J82" s="4" t="str">
        <f t="shared" si="97"/>
        <v/>
      </c>
      <c r="K82" s="4" t="str">
        <f t="shared" si="97"/>
        <v/>
      </c>
      <c r="L82" s="4" t="str">
        <f t="shared" si="97"/>
        <v/>
      </c>
      <c r="M82" s="4" t="str">
        <f t="shared" si="97"/>
        <v/>
      </c>
      <c r="N82" s="4" t="str">
        <f t="shared" si="97"/>
        <v/>
      </c>
      <c r="O82" s="4" t="str">
        <f t="shared" si="97"/>
        <v/>
      </c>
      <c r="P82" s="4" t="str">
        <f t="shared" si="97"/>
        <v/>
      </c>
      <c r="Q82" s="4" t="str">
        <f t="shared" si="97"/>
        <v/>
      </c>
      <c r="R82" s="4" t="str">
        <f t="shared" si="97"/>
        <v/>
      </c>
      <c r="S82" s="4" t="str">
        <f t="shared" si="97"/>
        <v/>
      </c>
      <c r="T82" s="4" t="str">
        <f t="shared" si="97"/>
        <v/>
      </c>
      <c r="U82" s="4" t="str">
        <f t="shared" si="97"/>
        <v/>
      </c>
      <c r="V82" s="4" t="str">
        <f t="shared" si="97"/>
        <v/>
      </c>
      <c r="W82" s="4" t="str">
        <f t="shared" si="97"/>
        <v/>
      </c>
      <c r="X82" s="4" t="str">
        <f t="shared" si="97"/>
        <v/>
      </c>
      <c r="Y82" s="4" t="str">
        <f t="shared" si="97"/>
        <v/>
      </c>
      <c r="Z82" s="4" t="str">
        <f t="shared" si="97"/>
        <v/>
      </c>
      <c r="AA82" s="4" t="str">
        <f t="shared" si="97"/>
        <v/>
      </c>
      <c r="AB82" s="4" t="str">
        <f t="shared" si="97"/>
        <v/>
      </c>
      <c r="AC82" s="4" t="str">
        <f t="shared" si="97"/>
        <v/>
      </c>
      <c r="AD82" s="4" t="str">
        <f t="shared" si="97"/>
        <v/>
      </c>
      <c r="AE82" s="4" t="str">
        <f t="shared" si="97"/>
        <v/>
      </c>
      <c r="AF82" s="4" t="str">
        <f t="shared" si="97"/>
        <v/>
      </c>
      <c r="AG82" s="4" t="str">
        <f t="shared" si="97"/>
        <v/>
      </c>
      <c r="AH82" s="4" t="str">
        <f t="shared" si="97"/>
        <v/>
      </c>
      <c r="AI82" s="4" t="str">
        <f t="shared" si="97"/>
        <v/>
      </c>
      <c r="AJ82" s="31" t="e">
        <f t="shared" si="102"/>
        <v>#VALUE!</v>
      </c>
      <c r="AK82" s="31" t="e">
        <f t="shared" si="98"/>
        <v>#VALUE!</v>
      </c>
      <c r="AL82" s="31" t="e">
        <f t="shared" si="98"/>
        <v>#VALUE!</v>
      </c>
      <c r="AM82" s="31" t="e">
        <f t="shared" si="98"/>
        <v>#VALUE!</v>
      </c>
      <c r="AN82" s="31" t="e">
        <f t="shared" si="98"/>
        <v>#VALUE!</v>
      </c>
      <c r="AO82" s="4">
        <f t="shared" si="99"/>
        <v>20.747410596026491</v>
      </c>
      <c r="AP82" s="4">
        <f t="shared" si="99"/>
        <v>17.379777777777775</v>
      </c>
      <c r="AQ82" s="4">
        <f t="shared" si="99"/>
        <v>16.522444444444446</v>
      </c>
      <c r="AR82" s="4">
        <f t="shared" si="99"/>
        <v>19.449469026548673</v>
      </c>
      <c r="AS82" s="4">
        <f t="shared" si="99"/>
        <v>21.824778761061946</v>
      </c>
      <c r="AT82" s="4">
        <f t="shared" si="99"/>
        <v>21.633004926108374</v>
      </c>
      <c r="BA82" s="4">
        <f t="shared" si="100"/>
        <v>17.886235831809874</v>
      </c>
      <c r="BB82" s="4">
        <f t="shared" si="100"/>
        <v>20.945770992366413</v>
      </c>
      <c r="BC82" s="4" t="str">
        <f t="shared" si="100"/>
        <v/>
      </c>
      <c r="BD82" s="4" t="str">
        <f t="shared" si="100"/>
        <v/>
      </c>
      <c r="BE82" s="4">
        <f t="shared" si="100"/>
        <v>19.553453410981696</v>
      </c>
      <c r="BF82" s="122" t="e">
        <f t="shared" si="101"/>
        <v>#VALUE!</v>
      </c>
      <c r="BG82" s="111" t="e">
        <f t="shared" si="101"/>
        <v>#VALUE!</v>
      </c>
      <c r="BH82" s="111" t="e">
        <f t="shared" si="101"/>
        <v>#VALUE!</v>
      </c>
      <c r="BI82" s="111" t="e">
        <f t="shared" si="101"/>
        <v>#VALUE!</v>
      </c>
      <c r="BJ82" s="111" t="e">
        <f t="shared" si="101"/>
        <v>#VALUE!</v>
      </c>
      <c r="BK82" s="111" t="e">
        <f t="shared" si="101"/>
        <v>#VALUE!</v>
      </c>
      <c r="BL82" s="111" t="e">
        <f t="shared" si="101"/>
        <v>#VALUE!</v>
      </c>
      <c r="BM82" s="111" t="e">
        <f t="shared" si="101"/>
        <v>#VALUE!</v>
      </c>
      <c r="BN82" s="111" t="e">
        <f t="shared" si="101"/>
        <v>#VALUE!</v>
      </c>
      <c r="BO82" s="111" t="e">
        <f t="shared" si="101"/>
        <v>#VALUE!</v>
      </c>
      <c r="BP82" s="111" t="e">
        <f t="shared" si="101"/>
        <v>#VALUE!</v>
      </c>
      <c r="BQ82" s="111" t="e">
        <f t="shared" si="101"/>
        <v>#VALUE!</v>
      </c>
      <c r="BR82" s="111">
        <f>IFERROR(BA82/(SUM(N10:INDEX(N10:P10,IF($A$2&lt;3,$A$2,3)))/SUM(N58:INDEX(N58:P58,IF($A$2&lt;3,$A$2,3)))),0)</f>
        <v>0</v>
      </c>
      <c r="BS82" s="111">
        <f>IFERROR(BB82/(SUM(Q10:INDEX(Q10:S10,IF($A$2&lt;7,$A$2-3,3)))/SUM(Q58:INDEX(Q58:S58,IF($A$2&lt;7,$A$2-3,3)))),0)</f>
        <v>0</v>
      </c>
      <c r="BT82" s="111"/>
      <c r="BU82" s="111"/>
      <c r="BV82" s="111">
        <f t="shared" si="103"/>
        <v>0</v>
      </c>
    </row>
    <row r="83" spans="1:74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1"/>
      <c r="AK83" s="31"/>
      <c r="AL83" s="31"/>
      <c r="AM83" s="31"/>
      <c r="AN83" s="31"/>
      <c r="AO83" s="4"/>
      <c r="AP83" s="4">
        <f t="shared" si="99"/>
        <v>14.834301369863013</v>
      </c>
      <c r="AQ83" s="4">
        <f t="shared" si="99"/>
        <v>15.398734177215189</v>
      </c>
      <c r="AR83" s="4">
        <f t="shared" si="99"/>
        <v>14.691150442477875</v>
      </c>
      <c r="AS83" s="4">
        <f t="shared" si="99"/>
        <v>16.654137931034484</v>
      </c>
      <c r="AT83" s="4">
        <f t="shared" si="99"/>
        <v>16.958000000000002</v>
      </c>
      <c r="BA83" s="4"/>
      <c r="BB83" s="4"/>
      <c r="BC83" s="4"/>
      <c r="BD83" s="4"/>
      <c r="BE83" s="4"/>
      <c r="BF83" s="122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</row>
    <row r="84" spans="1:74" s="17" customFormat="1" x14ac:dyDescent="0.25">
      <c r="A84" s="1" t="s">
        <v>3</v>
      </c>
      <c r="B84" s="5" t="str">
        <f t="shared" ref="B84:AI84" si="104">IFERROR(B12/B60,"")</f>
        <v/>
      </c>
      <c r="C84" s="5" t="str">
        <f t="shared" si="104"/>
        <v/>
      </c>
      <c r="D84" s="5" t="str">
        <f t="shared" si="104"/>
        <v/>
      </c>
      <c r="E84" s="5" t="str">
        <f t="shared" si="104"/>
        <v/>
      </c>
      <c r="F84" s="5" t="str">
        <f t="shared" si="104"/>
        <v/>
      </c>
      <c r="G84" s="5" t="str">
        <f t="shared" si="104"/>
        <v/>
      </c>
      <c r="H84" s="5" t="str">
        <f t="shared" si="104"/>
        <v/>
      </c>
      <c r="I84" s="5" t="str">
        <f t="shared" si="104"/>
        <v/>
      </c>
      <c r="J84" s="5" t="str">
        <f t="shared" si="104"/>
        <v/>
      </c>
      <c r="K84" s="5" t="str">
        <f t="shared" si="104"/>
        <v/>
      </c>
      <c r="L84" s="5" t="str">
        <f t="shared" si="104"/>
        <v/>
      </c>
      <c r="M84" s="5" t="str">
        <f t="shared" si="104"/>
        <v/>
      </c>
      <c r="N84" s="5" t="str">
        <f t="shared" si="104"/>
        <v/>
      </c>
      <c r="O84" s="5" t="str">
        <f t="shared" si="104"/>
        <v/>
      </c>
      <c r="P84" s="5" t="str">
        <f t="shared" si="104"/>
        <v/>
      </c>
      <c r="Q84" s="5" t="str">
        <f t="shared" si="104"/>
        <v/>
      </c>
      <c r="R84" s="5" t="str">
        <f t="shared" si="104"/>
        <v/>
      </c>
      <c r="S84" s="5" t="str">
        <f t="shared" si="104"/>
        <v/>
      </c>
      <c r="T84" s="5" t="str">
        <f t="shared" si="104"/>
        <v/>
      </c>
      <c r="U84" s="5" t="str">
        <f t="shared" si="104"/>
        <v/>
      </c>
      <c r="V84" s="5" t="str">
        <f t="shared" si="104"/>
        <v/>
      </c>
      <c r="W84" s="5" t="str">
        <f t="shared" si="104"/>
        <v/>
      </c>
      <c r="X84" s="5" t="str">
        <f t="shared" si="104"/>
        <v/>
      </c>
      <c r="Y84" s="5" t="str">
        <f t="shared" si="104"/>
        <v/>
      </c>
      <c r="Z84" s="5" t="str">
        <f t="shared" si="104"/>
        <v/>
      </c>
      <c r="AA84" s="5" t="str">
        <f t="shared" si="104"/>
        <v/>
      </c>
      <c r="AB84" s="5" t="str">
        <f t="shared" si="104"/>
        <v/>
      </c>
      <c r="AC84" s="5" t="str">
        <f t="shared" si="104"/>
        <v/>
      </c>
      <c r="AD84" s="5" t="str">
        <f t="shared" si="104"/>
        <v/>
      </c>
      <c r="AE84" s="5" t="str">
        <f t="shared" si="104"/>
        <v/>
      </c>
      <c r="AF84" s="5" t="str">
        <f t="shared" si="104"/>
        <v/>
      </c>
      <c r="AG84" s="5" t="str">
        <f t="shared" si="104"/>
        <v/>
      </c>
      <c r="AH84" s="5" t="str">
        <f t="shared" si="104"/>
        <v/>
      </c>
      <c r="AI84" s="5" t="str">
        <f t="shared" si="104"/>
        <v/>
      </c>
      <c r="AJ84" s="32" t="e">
        <f t="shared" si="102"/>
        <v>#VALUE!</v>
      </c>
      <c r="AK84" s="32" t="e">
        <f t="shared" si="98"/>
        <v>#VALUE!</v>
      </c>
      <c r="AL84" s="32" t="e">
        <f t="shared" si="98"/>
        <v>#VALUE!</v>
      </c>
      <c r="AM84" s="31" t="e">
        <f t="shared" si="98"/>
        <v>#VALUE!</v>
      </c>
      <c r="AN84" s="31" t="e">
        <f t="shared" si="98"/>
        <v>#VALUE!</v>
      </c>
      <c r="AO84" s="5">
        <f t="shared" ref="AO84:AP84" si="105">IFERROR(AO12/AO60,"")</f>
        <v>18.506746376811595</v>
      </c>
      <c r="AP84" s="5">
        <f t="shared" si="105"/>
        <v>22.842821350762541</v>
      </c>
      <c r="AQ84" s="5">
        <f t="shared" si="99"/>
        <v>19.299775910364144</v>
      </c>
      <c r="AR84" s="5">
        <f t="shared" si="99"/>
        <v>19.430214455917394</v>
      </c>
      <c r="AS84" s="5">
        <f t="shared" si="99"/>
        <v>16.286140992167102</v>
      </c>
      <c r="AT84" s="5">
        <f t="shared" si="99"/>
        <v>18.919034440344404</v>
      </c>
      <c r="BA84" s="5">
        <f t="shared" ref="BA84:BE84" si="106">IFERROR(BA12/BA60,"")</f>
        <v>20.190858036890649</v>
      </c>
      <c r="BB84" s="5">
        <f t="shared" si="106"/>
        <v>18.002697916666669</v>
      </c>
      <c r="BC84" s="5" t="str">
        <f t="shared" si="106"/>
        <v/>
      </c>
      <c r="BD84" s="5" t="str">
        <f t="shared" si="106"/>
        <v/>
      </c>
      <c r="BE84" s="5">
        <f t="shared" si="106"/>
        <v>18.850484303215929</v>
      </c>
      <c r="BF84" s="123" t="e">
        <f t="shared" si="101"/>
        <v>#VALUE!</v>
      </c>
      <c r="BG84" s="118" t="e">
        <f t="shared" si="101"/>
        <v>#VALUE!</v>
      </c>
      <c r="BH84" s="118" t="e">
        <f t="shared" si="101"/>
        <v>#VALUE!</v>
      </c>
      <c r="BI84" s="118" t="e">
        <f t="shared" si="101"/>
        <v>#VALUE!</v>
      </c>
      <c r="BJ84" s="118" t="e">
        <f t="shared" si="101"/>
        <v>#VALUE!</v>
      </c>
      <c r="BK84" s="118" t="e">
        <f t="shared" si="101"/>
        <v>#VALUE!</v>
      </c>
      <c r="BL84" s="118" t="e">
        <f t="shared" si="101"/>
        <v>#VALUE!</v>
      </c>
      <c r="BM84" s="118" t="e">
        <f t="shared" si="101"/>
        <v>#VALUE!</v>
      </c>
      <c r="BN84" s="118" t="e">
        <f t="shared" si="101"/>
        <v>#VALUE!</v>
      </c>
      <c r="BO84" s="118" t="e">
        <f t="shared" si="101"/>
        <v>#VALUE!</v>
      </c>
      <c r="BP84" s="118" t="e">
        <f t="shared" si="101"/>
        <v>#VALUE!</v>
      </c>
      <c r="BQ84" s="118" t="e">
        <f t="shared" si="101"/>
        <v>#VALUE!</v>
      </c>
      <c r="BR84" s="118">
        <f>IFERROR(BA84/(SUM(N12:INDEX(N12:P12,IF($A$2&lt;3,$A$2,3)))/SUM(N60:INDEX(N60:P60,IF($A$2&lt;3,$A$2,3)))),0)</f>
        <v>0</v>
      </c>
      <c r="BS84" s="118">
        <f>IFERROR(BB84/(SUM(Q12:INDEX(Q12:S12,IF($A$2&lt;7,$A$2-3,3)))/SUM(Q60:INDEX(Q60:S60,IF($A$2&lt;7,$A$2-3,3)))),0)</f>
        <v>0</v>
      </c>
      <c r="BT84" s="118"/>
      <c r="BU84" s="118"/>
      <c r="BV84" s="118">
        <f t="shared" si="103"/>
        <v>0</v>
      </c>
    </row>
    <row r="85" spans="1:74" x14ac:dyDescent="0.25">
      <c r="BF85" s="124"/>
    </row>
    <row r="86" spans="1:74" x14ac:dyDescent="0.25"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BF86" s="124"/>
    </row>
    <row r="87" spans="1:74" x14ac:dyDescent="0.25">
      <c r="A87" s="2" t="s">
        <v>15</v>
      </c>
      <c r="B87" s="3">
        <f t="shared" ref="B87:Y87" si="107">B27</f>
        <v>42005</v>
      </c>
      <c r="C87" s="3">
        <f t="shared" si="107"/>
        <v>42036</v>
      </c>
      <c r="D87" s="3">
        <f t="shared" si="107"/>
        <v>42064</v>
      </c>
      <c r="E87" s="3">
        <f t="shared" si="107"/>
        <v>42095</v>
      </c>
      <c r="F87" s="3">
        <f t="shared" si="107"/>
        <v>42125</v>
      </c>
      <c r="G87" s="3">
        <f t="shared" si="107"/>
        <v>42156</v>
      </c>
      <c r="H87" s="3">
        <f t="shared" si="107"/>
        <v>42186</v>
      </c>
      <c r="I87" s="3">
        <f t="shared" si="107"/>
        <v>42217</v>
      </c>
      <c r="J87" s="3">
        <f t="shared" si="107"/>
        <v>42248</v>
      </c>
      <c r="K87" s="3">
        <f t="shared" si="107"/>
        <v>42278</v>
      </c>
      <c r="L87" s="3">
        <f t="shared" si="107"/>
        <v>42309</v>
      </c>
      <c r="M87" s="3">
        <f t="shared" si="107"/>
        <v>42339</v>
      </c>
      <c r="N87" s="3">
        <f t="shared" si="107"/>
        <v>42370</v>
      </c>
      <c r="O87" s="3">
        <f t="shared" si="107"/>
        <v>42401</v>
      </c>
      <c r="P87" s="3">
        <f t="shared" si="107"/>
        <v>42430</v>
      </c>
      <c r="Q87" s="3">
        <f t="shared" si="107"/>
        <v>42461</v>
      </c>
      <c r="R87" s="3">
        <f t="shared" si="107"/>
        <v>42491</v>
      </c>
      <c r="S87" s="3">
        <f t="shared" si="107"/>
        <v>42522</v>
      </c>
      <c r="T87" s="3">
        <f t="shared" si="107"/>
        <v>42552</v>
      </c>
      <c r="U87" s="3">
        <f t="shared" si="107"/>
        <v>42583</v>
      </c>
      <c r="V87" s="3">
        <f t="shared" si="107"/>
        <v>42614</v>
      </c>
      <c r="W87" s="3">
        <f t="shared" si="107"/>
        <v>42644</v>
      </c>
      <c r="X87" s="3">
        <f t="shared" si="107"/>
        <v>42675</v>
      </c>
      <c r="Y87" s="3">
        <f t="shared" si="107"/>
        <v>42705</v>
      </c>
      <c r="Z87" s="29" t="str">
        <f>$Z$3</f>
        <v>YTD 6/16</v>
      </c>
      <c r="AA87" s="29" t="s">
        <v>19</v>
      </c>
      <c r="AB87" s="29" t="s">
        <v>20</v>
      </c>
      <c r="AC87" s="29" t="s">
        <v>21</v>
      </c>
      <c r="AD87" s="29" t="s">
        <v>22</v>
      </c>
      <c r="AE87" s="26" t="str">
        <f t="shared" ref="AE87:AI87" si="108">AE63</f>
        <v>YTD 6/15</v>
      </c>
      <c r="AF87" s="26" t="str">
        <f t="shared" si="108"/>
        <v>Q1 '15</v>
      </c>
      <c r="AG87" s="26" t="str">
        <f t="shared" si="108"/>
        <v>Q2 '15</v>
      </c>
      <c r="AH87" s="26" t="str">
        <f t="shared" si="108"/>
        <v>Q3 '15</v>
      </c>
      <c r="AI87" s="26" t="str">
        <f t="shared" si="108"/>
        <v>Q4 '15</v>
      </c>
      <c r="AJ87" s="30" t="s">
        <v>27</v>
      </c>
      <c r="AK87" s="30" t="s">
        <v>29</v>
      </c>
      <c r="AL87" s="30" t="s">
        <v>30</v>
      </c>
      <c r="AM87" s="30" t="s">
        <v>31</v>
      </c>
      <c r="AN87" s="30" t="s">
        <v>32</v>
      </c>
      <c r="AO87" s="108">
        <v>42736</v>
      </c>
      <c r="AP87" s="108">
        <v>42767</v>
      </c>
      <c r="AQ87" s="108">
        <v>42795</v>
      </c>
      <c r="AR87" s="108">
        <v>42826</v>
      </c>
      <c r="AS87" s="108">
        <v>42856</v>
      </c>
      <c r="AT87" s="108">
        <v>42887</v>
      </c>
      <c r="AU87" s="108">
        <v>42917</v>
      </c>
      <c r="AV87" s="108">
        <v>42948</v>
      </c>
      <c r="AW87" s="108">
        <v>42979</v>
      </c>
      <c r="AX87" s="108">
        <v>43009</v>
      </c>
      <c r="AY87" s="108">
        <v>43040</v>
      </c>
      <c r="AZ87" s="108">
        <v>43070</v>
      </c>
      <c r="BA87" s="29" t="s">
        <v>123</v>
      </c>
      <c r="BB87" s="29" t="s">
        <v>124</v>
      </c>
      <c r="BC87" s="29" t="s">
        <v>125</v>
      </c>
      <c r="BD87" s="29" t="s">
        <v>126</v>
      </c>
      <c r="BE87" s="29" t="str">
        <f>$BE$3</f>
        <v>YTD 6/17</v>
      </c>
      <c r="BF87" s="121">
        <v>42736</v>
      </c>
      <c r="BG87" s="108">
        <v>42767</v>
      </c>
      <c r="BH87" s="108">
        <v>42795</v>
      </c>
      <c r="BI87" s="108">
        <v>42826</v>
      </c>
      <c r="BJ87" s="108">
        <v>42856</v>
      </c>
      <c r="BK87" s="108">
        <v>42887</v>
      </c>
      <c r="BL87" s="108">
        <v>42917</v>
      </c>
      <c r="BM87" s="108">
        <v>42948</v>
      </c>
      <c r="BN87" s="108">
        <v>42979</v>
      </c>
      <c r="BO87" s="108">
        <v>43009</v>
      </c>
      <c r="BP87" s="108">
        <v>43040</v>
      </c>
      <c r="BQ87" s="108">
        <v>43070</v>
      </c>
      <c r="BR87" s="29" t="s">
        <v>127</v>
      </c>
      <c r="BS87" s="29" t="s">
        <v>128</v>
      </c>
      <c r="BT87" s="29" t="s">
        <v>96</v>
      </c>
      <c r="BU87" s="29" t="s">
        <v>129</v>
      </c>
      <c r="BV87" s="112" t="s">
        <v>130</v>
      </c>
    </row>
    <row r="88" spans="1:74" x14ac:dyDescent="0.25">
      <c r="A88" t="s">
        <v>16</v>
      </c>
      <c r="B88" s="6">
        <v>49</v>
      </c>
      <c r="C88" s="6">
        <v>15</v>
      </c>
      <c r="D88" s="6">
        <v>52</v>
      </c>
      <c r="E88" s="6">
        <v>65</v>
      </c>
      <c r="F88" s="6">
        <v>36</v>
      </c>
      <c r="G88" s="6">
        <v>38</v>
      </c>
      <c r="H88" s="6">
        <v>25</v>
      </c>
      <c r="I88" s="6">
        <v>24</v>
      </c>
      <c r="J88" s="6">
        <v>35</v>
      </c>
      <c r="K88" s="6">
        <v>25</v>
      </c>
      <c r="L88" s="6">
        <v>18</v>
      </c>
      <c r="M88" s="6">
        <v>20</v>
      </c>
      <c r="N88" s="6">
        <v>6</v>
      </c>
      <c r="O88" s="6">
        <v>3</v>
      </c>
      <c r="P88" s="6">
        <v>34</v>
      </c>
      <c r="Q88" s="6">
        <v>17</v>
      </c>
      <c r="R88" s="6">
        <v>40</v>
      </c>
      <c r="S88" s="6">
        <v>44</v>
      </c>
      <c r="T88" s="6">
        <v>22</v>
      </c>
      <c r="U88" s="6">
        <v>28</v>
      </c>
      <c r="V88" s="6">
        <v>41</v>
      </c>
      <c r="W88" s="6">
        <f>[15]Recruit!$K$38</f>
        <v>54</v>
      </c>
      <c r="X88" s="6">
        <f>[24]Recruit!$K$38</f>
        <v>70</v>
      </c>
      <c r="Y88" s="6">
        <f>[16]Recruit!$K$38</f>
        <v>39</v>
      </c>
      <c r="Z88" s="22">
        <f>SUM(N88:INDEX(N88:Y88,$A$2))</f>
        <v>144</v>
      </c>
      <c r="AA88" s="22">
        <f>SUM(N88:P88)</f>
        <v>43</v>
      </c>
      <c r="AB88" s="22">
        <f>SUM(Q88:S88)</f>
        <v>101</v>
      </c>
      <c r="AC88" s="22">
        <f>SUM(T88:V88)</f>
        <v>91</v>
      </c>
      <c r="AD88" s="22">
        <f>SUM(W88:Y88)</f>
        <v>163</v>
      </c>
      <c r="AE88" s="22">
        <f>SUM(B88                                                               : INDEX(B88:M88,$A$2))</f>
        <v>255</v>
      </c>
      <c r="AF88" s="22">
        <f t="shared" ref="AF88:AF90" si="109">SUM(B88:D88)</f>
        <v>116</v>
      </c>
      <c r="AG88" s="22">
        <f t="shared" ref="AG88:AG90" si="110">SUM(E88:G88)</f>
        <v>139</v>
      </c>
      <c r="AH88" s="22">
        <f t="shared" ref="AH88:AH90" si="111">SUM(H88:J88)</f>
        <v>84</v>
      </c>
      <c r="AI88" s="22">
        <f t="shared" ref="AI88:AI90" si="112">SUM(K88:M88)</f>
        <v>63</v>
      </c>
      <c r="AJ88" s="31">
        <f>Z88/AE88-1</f>
        <v>-0.43529411764705883</v>
      </c>
      <c r="AK88" s="31">
        <f t="shared" ref="AK88:AM90" si="113">AA88/AF88-1</f>
        <v>-0.62931034482758619</v>
      </c>
      <c r="AL88" s="31">
        <f t="shared" si="113"/>
        <v>-0.27338129496402874</v>
      </c>
      <c r="AM88" s="31">
        <f t="shared" si="113"/>
        <v>8.3333333333333259E-2</v>
      </c>
      <c r="AN88" s="31">
        <f>AD88/SUM(K88:INDEX(K88:M88,MOD($A$2,3)))-1</f>
        <v>1.5873015873015874</v>
      </c>
      <c r="AO88" s="18">
        <f>[17]Recruit!$K$38</f>
        <v>39</v>
      </c>
      <c r="AP88" s="18">
        <f>[18]Recruit!$K$38</f>
        <v>58</v>
      </c>
      <c r="AQ88" s="18">
        <f>[19]Recruit!$K$38</f>
        <v>20</v>
      </c>
      <c r="AR88" s="18">
        <f>[20]Recruit!$K$38</f>
        <v>22</v>
      </c>
      <c r="AS88" s="18">
        <f>[21]Recruit!$K$38</f>
        <v>18</v>
      </c>
      <c r="AT88" s="18">
        <f>[22]Recruit!$K$38</f>
        <v>20</v>
      </c>
      <c r="BA88" s="110">
        <f>SUM(AO88:INDEX(AO88:AQ88,IF($A$2&lt;3,$A$2,3)))</f>
        <v>117</v>
      </c>
      <c r="BB88" s="110">
        <f>SUM(AR88:INDEX(AR88:AT88,IF(AND($A$2&gt;3,A86&lt;7),$A$2-3,0)))</f>
        <v>60</v>
      </c>
      <c r="BC88" s="110">
        <f>SUM(AU88:INDEX(AU88:AW88,IF(AND($A$2&gt;6,$A$2&lt;10),$A$2-6,0)))</f>
        <v>0</v>
      </c>
      <c r="BD88" s="110">
        <f>SUM(AX88:INDEX(AX88:AZ88,IF($A$2&gt;9,$A$2-9,0)))</f>
        <v>0</v>
      </c>
      <c r="BE88" s="110">
        <f>SUM($AO88:INDEX(AO88:AZ88,$A$2))</f>
        <v>177</v>
      </c>
      <c r="BF88" s="122">
        <f t="shared" ref="BF88:BQ90" si="114">AO88/N88</f>
        <v>6.5</v>
      </c>
      <c r="BG88" s="111">
        <f t="shared" si="114"/>
        <v>19.333333333333332</v>
      </c>
      <c r="BH88" s="111">
        <f t="shared" si="114"/>
        <v>0.58823529411764708</v>
      </c>
      <c r="BI88" s="111">
        <f t="shared" si="114"/>
        <v>1.2941176470588236</v>
      </c>
      <c r="BJ88" s="111">
        <f t="shared" si="114"/>
        <v>0.45</v>
      </c>
      <c r="BK88" s="111">
        <f t="shared" si="114"/>
        <v>0.45454545454545453</v>
      </c>
      <c r="BL88" s="111">
        <f t="shared" si="114"/>
        <v>0</v>
      </c>
      <c r="BM88" s="111">
        <f t="shared" si="114"/>
        <v>0</v>
      </c>
      <c r="BN88" s="111">
        <f t="shared" si="114"/>
        <v>0</v>
      </c>
      <c r="BO88" s="111">
        <f t="shared" si="114"/>
        <v>0</v>
      </c>
      <c r="BP88" s="111">
        <f t="shared" si="114"/>
        <v>0</v>
      </c>
      <c r="BQ88" s="111">
        <f t="shared" si="114"/>
        <v>0</v>
      </c>
      <c r="BR88" s="111">
        <f>BA88/SUM(N88:INDEX(N88:P88,IF($A$2&lt;3,$A$2,3)))</f>
        <v>2.7209302325581395</v>
      </c>
      <c r="BS88" s="111">
        <f>BB88/SUM(Q88:INDEX(Q88:S88,$B$2))</f>
        <v>0.59405940594059403</v>
      </c>
      <c r="BT88" s="111">
        <f t="shared" ref="BT88:BU90" si="115">BC88/AC88</f>
        <v>0</v>
      </c>
      <c r="BU88" s="111">
        <f t="shared" si="115"/>
        <v>0</v>
      </c>
      <c r="BV88" s="111">
        <f t="shared" ref="BV88:BV90" si="116">BE88/Z88</f>
        <v>1.2291666666666667</v>
      </c>
    </row>
    <row r="89" spans="1:74" x14ac:dyDescent="0.25">
      <c r="A89" t="s">
        <v>17</v>
      </c>
      <c r="B89" s="6">
        <v>175</v>
      </c>
      <c r="C89" s="6">
        <v>58</v>
      </c>
      <c r="D89" s="6">
        <v>178</v>
      </c>
      <c r="E89" s="6">
        <v>247</v>
      </c>
      <c r="F89" s="6">
        <v>187</v>
      </c>
      <c r="G89" s="6">
        <v>220</v>
      </c>
      <c r="H89" s="6">
        <v>206</v>
      </c>
      <c r="I89" s="6">
        <v>204</v>
      </c>
      <c r="J89" s="6">
        <v>190</v>
      </c>
      <c r="K89" s="6">
        <v>160</v>
      </c>
      <c r="L89" s="6">
        <v>295</v>
      </c>
      <c r="M89" s="6">
        <v>240</v>
      </c>
      <c r="N89" s="6">
        <v>66</v>
      </c>
      <c r="O89" s="6">
        <v>71</v>
      </c>
      <c r="P89" s="6">
        <v>287</v>
      </c>
      <c r="Q89" s="6">
        <v>189</v>
      </c>
      <c r="R89" s="6">
        <v>173</v>
      </c>
      <c r="S89" s="6">
        <v>271</v>
      </c>
      <c r="T89" s="6">
        <v>224</v>
      </c>
      <c r="U89" s="6">
        <v>211</v>
      </c>
      <c r="V89" s="6">
        <v>289</v>
      </c>
      <c r="W89" s="6">
        <f>[15]Recruit!$J$38</f>
        <v>253</v>
      </c>
      <c r="X89" s="6">
        <f>[24]Recruit!$J$38</f>
        <v>307</v>
      </c>
      <c r="Y89" s="6">
        <f>[16]Recruit!$J$38</f>
        <v>344</v>
      </c>
      <c r="Z89" s="22">
        <f>SUM(N89:INDEX(N89:Y89,$A$2))</f>
        <v>1057</v>
      </c>
      <c r="AA89" s="22">
        <f>SUM(N89:P89)</f>
        <v>424</v>
      </c>
      <c r="AB89" s="22">
        <f>SUM(Q89:S89)</f>
        <v>633</v>
      </c>
      <c r="AC89" s="22">
        <f>SUM(T89:V89)</f>
        <v>724</v>
      </c>
      <c r="AD89" s="22">
        <f>SUM(W89:Y89)</f>
        <v>904</v>
      </c>
      <c r="AE89" s="22">
        <f>SUM(B89                                                               : INDEX(B89:M89,$A$2))</f>
        <v>1065</v>
      </c>
      <c r="AF89" s="22">
        <f t="shared" si="109"/>
        <v>411</v>
      </c>
      <c r="AG89" s="22">
        <f t="shared" si="110"/>
        <v>654</v>
      </c>
      <c r="AH89" s="22">
        <f t="shared" si="111"/>
        <v>600</v>
      </c>
      <c r="AI89" s="22">
        <f t="shared" si="112"/>
        <v>695</v>
      </c>
      <c r="AJ89" s="31">
        <f t="shared" ref="AJ89:AJ90" si="117">Z89/AE89-1</f>
        <v>-7.5117370892018309E-3</v>
      </c>
      <c r="AK89" s="31">
        <f t="shared" si="113"/>
        <v>3.1630170316301776E-2</v>
      </c>
      <c r="AL89" s="31">
        <f t="shared" si="113"/>
        <v>-3.2110091743119296E-2</v>
      </c>
      <c r="AM89" s="31">
        <f t="shared" si="113"/>
        <v>0.20666666666666678</v>
      </c>
      <c r="AN89" s="31">
        <f>AD89/SUM(K89:INDEX(K89:M89,MOD($A$2,3)))-1</f>
        <v>0.30071942446043165</v>
      </c>
      <c r="AO89" s="18">
        <f>[17]Recruit!$J$38</f>
        <v>150</v>
      </c>
      <c r="AP89" s="18">
        <f>[18]Recruit!$J$38</f>
        <v>323</v>
      </c>
      <c r="AQ89" s="18">
        <f>[19]Recruit!$J$38</f>
        <v>328</v>
      </c>
      <c r="AR89" s="18">
        <f>[20]Recruit!$J$38</f>
        <v>272</v>
      </c>
      <c r="AS89" s="18">
        <f>[21]Recruit!$J$38</f>
        <v>334</v>
      </c>
      <c r="AT89" s="18">
        <f>[22]Recruit!$J$38</f>
        <v>392</v>
      </c>
      <c r="BA89" s="110">
        <f>SUM(AO89:INDEX(AO89:AQ89,IF($A$2&lt;3,$A$2,3)))</f>
        <v>801</v>
      </c>
      <c r="BB89" s="110">
        <f>SUM(AR89:INDEX(AR89:AT89,IF(AND($A$2&gt;3,A87&lt;7),$A$2-3,0)))</f>
        <v>998</v>
      </c>
      <c r="BC89" s="110">
        <f>SUM(AU89:INDEX(AU89:AW89,IF(AND($A$2&gt;6,$A$2&lt;10),$A$2-6,0)))</f>
        <v>0</v>
      </c>
      <c r="BD89" s="110">
        <f>SUM(AX89:INDEX(AX89:AZ89,IF($A$2&gt;9,$A$2-9,0)))</f>
        <v>0</v>
      </c>
      <c r="BE89" s="110">
        <f>SUM($AO89:INDEX(AO89:AZ89,$A$2))</f>
        <v>1799</v>
      </c>
      <c r="BF89" s="122">
        <f t="shared" si="114"/>
        <v>2.2727272727272729</v>
      </c>
      <c r="BG89" s="111">
        <f t="shared" si="114"/>
        <v>4.549295774647887</v>
      </c>
      <c r="BH89" s="111">
        <f t="shared" si="114"/>
        <v>1.1428571428571428</v>
      </c>
      <c r="BI89" s="111">
        <f t="shared" si="114"/>
        <v>1.4391534391534391</v>
      </c>
      <c r="BJ89" s="111">
        <f t="shared" si="114"/>
        <v>1.9306358381502891</v>
      </c>
      <c r="BK89" s="111">
        <f t="shared" si="114"/>
        <v>1.4464944649446494</v>
      </c>
      <c r="BL89" s="111">
        <f t="shared" si="114"/>
        <v>0</v>
      </c>
      <c r="BM89" s="111">
        <f t="shared" si="114"/>
        <v>0</v>
      </c>
      <c r="BN89" s="111">
        <f t="shared" si="114"/>
        <v>0</v>
      </c>
      <c r="BO89" s="111">
        <f t="shared" si="114"/>
        <v>0</v>
      </c>
      <c r="BP89" s="111">
        <f t="shared" si="114"/>
        <v>0</v>
      </c>
      <c r="BQ89" s="111">
        <f t="shared" si="114"/>
        <v>0</v>
      </c>
      <c r="BR89" s="111">
        <f>BA89/SUM(N89:INDEX(N89:P89,IF($A$2&lt;3,$A$2,3)))</f>
        <v>1.8891509433962264</v>
      </c>
      <c r="BS89" s="111">
        <f>BB89/SUM(Q89:INDEX(Q89:S89,$B$2))</f>
        <v>1.5766192733017377</v>
      </c>
      <c r="BT89" s="111">
        <f t="shared" si="115"/>
        <v>0</v>
      </c>
      <c r="BU89" s="111">
        <f t="shared" si="115"/>
        <v>0</v>
      </c>
      <c r="BV89" s="111">
        <f t="shared" si="116"/>
        <v>1.7019867549668874</v>
      </c>
    </row>
    <row r="90" spans="1:74" x14ac:dyDescent="0.25">
      <c r="B90" s="7">
        <f>SUM(B88:B89)</f>
        <v>224</v>
      </c>
      <c r="C90" s="7">
        <f t="shared" ref="C90:Y90" si="118">SUM(C88:C89)</f>
        <v>73</v>
      </c>
      <c r="D90" s="7">
        <f t="shared" si="118"/>
        <v>230</v>
      </c>
      <c r="E90" s="7">
        <f t="shared" si="118"/>
        <v>312</v>
      </c>
      <c r="F90" s="7">
        <f t="shared" si="118"/>
        <v>223</v>
      </c>
      <c r="G90" s="7">
        <f t="shared" si="118"/>
        <v>258</v>
      </c>
      <c r="H90" s="7">
        <f t="shared" si="118"/>
        <v>231</v>
      </c>
      <c r="I90" s="7">
        <f t="shared" si="118"/>
        <v>228</v>
      </c>
      <c r="J90" s="7">
        <f t="shared" si="118"/>
        <v>225</v>
      </c>
      <c r="K90" s="7">
        <f t="shared" si="118"/>
        <v>185</v>
      </c>
      <c r="L90" s="7">
        <f t="shared" si="118"/>
        <v>313</v>
      </c>
      <c r="M90" s="7">
        <f t="shared" si="118"/>
        <v>260</v>
      </c>
      <c r="N90" s="7">
        <f t="shared" si="118"/>
        <v>72</v>
      </c>
      <c r="O90" s="7">
        <f t="shared" si="118"/>
        <v>74</v>
      </c>
      <c r="P90" s="7">
        <f t="shared" si="118"/>
        <v>321</v>
      </c>
      <c r="Q90" s="7">
        <f t="shared" si="118"/>
        <v>206</v>
      </c>
      <c r="R90" s="7">
        <f t="shared" si="118"/>
        <v>213</v>
      </c>
      <c r="S90" s="7">
        <f t="shared" si="118"/>
        <v>315</v>
      </c>
      <c r="T90" s="7">
        <f t="shared" si="118"/>
        <v>246</v>
      </c>
      <c r="U90" s="7">
        <f t="shared" si="118"/>
        <v>239</v>
      </c>
      <c r="V90" s="7">
        <f t="shared" si="118"/>
        <v>330</v>
      </c>
      <c r="W90" s="7">
        <f t="shared" si="118"/>
        <v>307</v>
      </c>
      <c r="X90" s="7">
        <f t="shared" si="118"/>
        <v>377</v>
      </c>
      <c r="Y90" s="7">
        <f t="shared" si="118"/>
        <v>383</v>
      </c>
      <c r="Z90" s="7">
        <f>SUM(N90:INDEX(N90:Y90,$A$2))</f>
        <v>1201</v>
      </c>
      <c r="AA90" s="7">
        <f t="shared" ref="AA90:AD90" si="119">SUM(AA88:AA89)</f>
        <v>467</v>
      </c>
      <c r="AB90" s="7">
        <f t="shared" si="119"/>
        <v>734</v>
      </c>
      <c r="AC90" s="7">
        <f t="shared" si="119"/>
        <v>815</v>
      </c>
      <c r="AD90" s="7">
        <f t="shared" si="119"/>
        <v>1067</v>
      </c>
      <c r="AE90" s="7">
        <f>SUM(B90                                                               : INDEX(B90:M90,$A$2))</f>
        <v>1320</v>
      </c>
      <c r="AF90" s="7">
        <f t="shared" si="109"/>
        <v>527</v>
      </c>
      <c r="AG90" s="7">
        <f t="shared" si="110"/>
        <v>793</v>
      </c>
      <c r="AH90" s="7">
        <f t="shared" si="111"/>
        <v>684</v>
      </c>
      <c r="AI90" s="7">
        <f t="shared" si="112"/>
        <v>758</v>
      </c>
      <c r="AJ90" s="32">
        <f t="shared" si="117"/>
        <v>-9.0151515151515205E-2</v>
      </c>
      <c r="AK90" s="32">
        <f t="shared" si="113"/>
        <v>-0.11385199240986721</v>
      </c>
      <c r="AL90" s="32">
        <f t="shared" si="113"/>
        <v>-7.4401008827238324E-2</v>
      </c>
      <c r="AM90" s="32">
        <f t="shared" si="113"/>
        <v>0.1915204678362572</v>
      </c>
      <c r="AN90" s="32">
        <f>AD90/SUM(K90:INDEX(K90:M90,MOD($A$2,3)))-1</f>
        <v>0.40765171503957776</v>
      </c>
      <c r="AO90" s="7">
        <f t="shared" ref="AO90:AT90" si="120">SUM(AO88:AO89)</f>
        <v>189</v>
      </c>
      <c r="AP90" s="7">
        <f t="shared" si="120"/>
        <v>381</v>
      </c>
      <c r="AQ90" s="7">
        <f t="shared" si="120"/>
        <v>348</v>
      </c>
      <c r="AR90" s="7">
        <f t="shared" si="120"/>
        <v>294</v>
      </c>
      <c r="AS90" s="7">
        <f t="shared" si="120"/>
        <v>352</v>
      </c>
      <c r="AT90" s="7">
        <f t="shared" si="120"/>
        <v>412</v>
      </c>
      <c r="BA90" s="116">
        <f>SUM(AO90:INDEX(AO90:AQ90,IF($A$2&lt;3,$A$2,3)))</f>
        <v>918</v>
      </c>
      <c r="BB90" s="116">
        <f>SUM(AR90:INDEX(AR90:AT90,IF(AND($A$2&gt;3,A88&lt;7),$A$2-3,0)))</f>
        <v>1058</v>
      </c>
      <c r="BC90" s="116">
        <f>SUM(AU90:INDEX(AU90:AW90,IF(AND($A$2&gt;6,$A$2&lt;10),$A$2-6,0)))</f>
        <v>0</v>
      </c>
      <c r="BD90" s="116">
        <f>SUM(AX90:INDEX(AX90:AZ90,IF($A$2&gt;9,$A$2-9,0)))</f>
        <v>0</v>
      </c>
      <c r="BE90" s="116">
        <f>SUM($AO90:INDEX(AO90:AZ90,$A$2))</f>
        <v>1976</v>
      </c>
      <c r="BF90" s="123">
        <f t="shared" si="114"/>
        <v>2.625</v>
      </c>
      <c r="BG90" s="118">
        <f t="shared" si="114"/>
        <v>5.1486486486486482</v>
      </c>
      <c r="BH90" s="118">
        <f t="shared" si="114"/>
        <v>1.0841121495327102</v>
      </c>
      <c r="BI90" s="118">
        <f t="shared" si="114"/>
        <v>1.4271844660194175</v>
      </c>
      <c r="BJ90" s="118">
        <f t="shared" si="114"/>
        <v>1.6525821596244132</v>
      </c>
      <c r="BK90" s="118">
        <f t="shared" si="114"/>
        <v>1.307936507936508</v>
      </c>
      <c r="BL90" s="118">
        <f t="shared" si="114"/>
        <v>0</v>
      </c>
      <c r="BM90" s="118">
        <f t="shared" si="114"/>
        <v>0</v>
      </c>
      <c r="BN90" s="118">
        <f t="shared" si="114"/>
        <v>0</v>
      </c>
      <c r="BO90" s="118">
        <f t="shared" si="114"/>
        <v>0</v>
      </c>
      <c r="BP90" s="118">
        <f t="shared" si="114"/>
        <v>0</v>
      </c>
      <c r="BQ90" s="118">
        <f t="shared" si="114"/>
        <v>0</v>
      </c>
      <c r="BR90" s="118">
        <f>BA90/SUM(N90:INDEX(N90:P90,IF($A$2&lt;3,$A$2,3)))</f>
        <v>1.9657387580299786</v>
      </c>
      <c r="BS90" s="118">
        <f>BB90/SUM(Q90:INDEX(Q90:S90,$B$2))</f>
        <v>1.4414168937329701</v>
      </c>
      <c r="BT90" s="118">
        <f t="shared" si="115"/>
        <v>0</v>
      </c>
      <c r="BU90" s="118">
        <f t="shared" si="115"/>
        <v>0</v>
      </c>
      <c r="BV90" s="118">
        <f t="shared" si="116"/>
        <v>1.6452955870108243</v>
      </c>
    </row>
    <row r="91" spans="1:74" x14ac:dyDescent="0.25">
      <c r="BF91" s="124"/>
    </row>
    <row r="92" spans="1:74" x14ac:dyDescent="0.25">
      <c r="BF92" s="124"/>
    </row>
    <row r="93" spans="1:74" x14ac:dyDescent="0.25">
      <c r="BF93" s="124"/>
    </row>
    <row r="94" spans="1:74" s="17" customFormat="1" x14ac:dyDescent="0.25">
      <c r="A94" s="2" t="s">
        <v>33</v>
      </c>
      <c r="B94" s="3">
        <f>'Agency North'!C94</f>
        <v>42005</v>
      </c>
      <c r="C94" s="3">
        <f>'Agency North'!D94</f>
        <v>42036</v>
      </c>
      <c r="D94" s="3">
        <f>'Agency North'!E94</f>
        <v>42064</v>
      </c>
      <c r="E94" s="3">
        <f>'Agency North'!F94</f>
        <v>42095</v>
      </c>
      <c r="F94" s="3">
        <f>'Agency North'!G94</f>
        <v>42125</v>
      </c>
      <c r="G94" s="3">
        <f>'Agency North'!H94</f>
        <v>42156</v>
      </c>
      <c r="H94" s="3">
        <f>'Agency North'!I94</f>
        <v>42186</v>
      </c>
      <c r="I94" s="3">
        <f>'Agency North'!J94</f>
        <v>42217</v>
      </c>
      <c r="J94" s="3">
        <f>'Agency North'!K94</f>
        <v>42248</v>
      </c>
      <c r="K94" s="3">
        <f>'Agency North'!L94</f>
        <v>42278</v>
      </c>
      <c r="L94" s="3">
        <f>'Agency North'!M94</f>
        <v>42309</v>
      </c>
      <c r="M94" s="3">
        <f>'Agency North'!N94</f>
        <v>42339</v>
      </c>
      <c r="N94" s="3">
        <f>'Agency North'!O94</f>
        <v>42370</v>
      </c>
      <c r="O94" s="3">
        <f>'Agency North'!P94</f>
        <v>42401</v>
      </c>
      <c r="P94" s="3">
        <f>'Agency North'!Q94</f>
        <v>42430</v>
      </c>
      <c r="Q94" s="3">
        <f>'Agency North'!R94</f>
        <v>42461</v>
      </c>
      <c r="R94" s="3">
        <f>'Agency North'!S94</f>
        <v>42491</v>
      </c>
      <c r="S94" s="3">
        <f>'Agency North'!T94</f>
        <v>42522</v>
      </c>
      <c r="T94" s="3">
        <f>'Agency North'!U94</f>
        <v>42552</v>
      </c>
      <c r="U94" s="3">
        <f>'Agency North'!V94</f>
        <v>42583</v>
      </c>
      <c r="V94" s="3">
        <f>'Agency North'!W94</f>
        <v>42614</v>
      </c>
      <c r="W94" s="3">
        <f>'Agency North'!X94</f>
        <v>42644</v>
      </c>
      <c r="X94" s="3">
        <f>'Agency North'!Y94</f>
        <v>42675</v>
      </c>
      <c r="Y94" s="3">
        <f>'Agency North'!Z94</f>
        <v>42705</v>
      </c>
      <c r="Z94" s="29" t="str">
        <f>"YTD " &amp; A93 &amp;"/16"</f>
        <v>YTD /16</v>
      </c>
      <c r="AA94" s="29" t="s">
        <v>19</v>
      </c>
      <c r="AB94" s="29" t="s">
        <v>20</v>
      </c>
      <c r="AC94" s="29" t="s">
        <v>21</v>
      </c>
      <c r="AD94" s="29" t="s">
        <v>22</v>
      </c>
      <c r="AE94" s="26" t="str">
        <f>"YTD " &amp; A93 &amp;"/15"</f>
        <v>YTD /15</v>
      </c>
      <c r="AF94" s="26" t="s">
        <v>23</v>
      </c>
      <c r="AG94" s="26" t="s">
        <v>24</v>
      </c>
      <c r="AH94" s="26" t="s">
        <v>25</v>
      </c>
      <c r="AI94" s="26" t="s">
        <v>26</v>
      </c>
      <c r="AJ94" s="30" t="s">
        <v>27</v>
      </c>
      <c r="AK94" s="30" t="s">
        <v>29</v>
      </c>
      <c r="AL94" s="30" t="s">
        <v>30</v>
      </c>
      <c r="AM94" s="30" t="s">
        <v>31</v>
      </c>
      <c r="AN94" s="30" t="s">
        <v>32</v>
      </c>
      <c r="AO94" s="108">
        <v>42736</v>
      </c>
      <c r="AP94" s="108">
        <v>42767</v>
      </c>
      <c r="AQ94" s="108">
        <v>42795</v>
      </c>
      <c r="AR94" s="108">
        <v>42826</v>
      </c>
      <c r="AS94" s="108">
        <v>42856</v>
      </c>
      <c r="AT94" s="108">
        <v>42887</v>
      </c>
      <c r="AU94" s="108">
        <v>42917</v>
      </c>
      <c r="AV94" s="108">
        <v>42948</v>
      </c>
      <c r="AW94" s="108">
        <v>42979</v>
      </c>
      <c r="AX94" s="108">
        <v>43009</v>
      </c>
      <c r="AY94" s="108">
        <v>43040</v>
      </c>
      <c r="AZ94" s="108">
        <v>43070</v>
      </c>
      <c r="BA94" s="29" t="s">
        <v>123</v>
      </c>
      <c r="BB94" s="29" t="s">
        <v>124</v>
      </c>
      <c r="BC94" s="29" t="s">
        <v>125</v>
      </c>
      <c r="BD94" s="29" t="s">
        <v>126</v>
      </c>
      <c r="BE94" s="29" t="str">
        <f>$BE$3</f>
        <v>YTD 6/17</v>
      </c>
      <c r="BF94" s="121">
        <v>42736</v>
      </c>
      <c r="BG94" s="108">
        <v>42767</v>
      </c>
      <c r="BH94" s="108">
        <v>42795</v>
      </c>
      <c r="BI94" s="108">
        <v>42826</v>
      </c>
      <c r="BJ94" s="108">
        <v>42856</v>
      </c>
      <c r="BK94" s="108">
        <v>42887</v>
      </c>
      <c r="BL94" s="108">
        <v>42917</v>
      </c>
      <c r="BM94" s="108">
        <v>42948</v>
      </c>
      <c r="BN94" s="108">
        <v>42979</v>
      </c>
      <c r="BO94" s="108">
        <v>43009</v>
      </c>
      <c r="BP94" s="108">
        <v>43040</v>
      </c>
      <c r="BQ94" s="108">
        <v>43070</v>
      </c>
      <c r="BR94" s="29" t="s">
        <v>127</v>
      </c>
      <c r="BS94" s="29" t="s">
        <v>128</v>
      </c>
      <c r="BT94" s="29" t="s">
        <v>96</v>
      </c>
      <c r="BU94" s="29" t="s">
        <v>129</v>
      </c>
      <c r="BV94" s="112" t="s">
        <v>130</v>
      </c>
    </row>
    <row r="95" spans="1:74" x14ac:dyDescent="0.25">
      <c r="A95" t="s">
        <v>159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W95" s="6"/>
      <c r="X95" s="6"/>
      <c r="Y95" s="6"/>
      <c r="Z95" s="22"/>
      <c r="AA95" s="22"/>
      <c r="AB95" s="22"/>
      <c r="AC95" s="22"/>
      <c r="AD95" s="22"/>
      <c r="AE95" s="33"/>
      <c r="AF95" s="6"/>
      <c r="AG95" s="6"/>
      <c r="AH95" s="6"/>
      <c r="AI95" s="6"/>
      <c r="AJ95" s="31"/>
      <c r="AK95" s="31"/>
      <c r="AL95" s="31"/>
      <c r="AM95" s="31"/>
      <c r="AN95" s="31"/>
      <c r="AO95" s="22">
        <f>[17]APE!K34</f>
        <v>4045.5320000000002</v>
      </c>
      <c r="AP95" s="22">
        <f>[18]APE!K35</f>
        <v>6912.7448000000104</v>
      </c>
      <c r="AQ95" s="22">
        <f>[19]APE!K36</f>
        <v>8180.7</v>
      </c>
      <c r="AR95" s="22">
        <f>[20]APE!U36</f>
        <v>11061.66</v>
      </c>
      <c r="AS95" s="22">
        <f>[21]APE!U36</f>
        <v>11041.58</v>
      </c>
      <c r="AT95" s="22">
        <f>[22]APE!U36</f>
        <v>14090.89</v>
      </c>
      <c r="BA95" s="110">
        <f>SUM(AO95:INDEX(AO95:AQ95,IF($A$2&lt;3,$A$2,3)))</f>
        <v>19138.976800000011</v>
      </c>
      <c r="BB95" s="110">
        <f>SUM(AR95:INDEX(AR95:AT95,IF(AND($A$2&gt;3,$A$2&lt;7),$A$2-3,0)))</f>
        <v>36194.129999999997</v>
      </c>
      <c r="BC95" s="110">
        <f>SUM(AU95:INDEX(AU95:AW95,IF(AND($A$2&gt;6,$A$2&lt;10),$A$2-6,0)))</f>
        <v>0</v>
      </c>
      <c r="BD95" s="110">
        <f>SUM(AX95:INDEX(AX95:AZ95,IF($A$2&gt;9,$A$2-9,0)))</f>
        <v>0</v>
      </c>
      <c r="BE95" s="110">
        <f>SUM($AO95:INDEX(AO95:AZ95,$A$2))</f>
        <v>55333.106800000009</v>
      </c>
      <c r="BF95" s="125" t="e">
        <f>AO95/N95</f>
        <v>#DIV/0!</v>
      </c>
      <c r="BG95" s="111" t="e">
        <f t="shared" ref="BG95:BQ103" si="121">AP95/O95</f>
        <v>#DIV/0!</v>
      </c>
      <c r="BH95" s="111" t="e">
        <f t="shared" si="121"/>
        <v>#DIV/0!</v>
      </c>
      <c r="BI95" s="111" t="e">
        <f t="shared" si="121"/>
        <v>#DIV/0!</v>
      </c>
      <c r="BJ95" s="111" t="e">
        <f t="shared" si="121"/>
        <v>#DIV/0!</v>
      </c>
      <c r="BK95" s="111" t="e">
        <f t="shared" si="121"/>
        <v>#DIV/0!</v>
      </c>
      <c r="BL95" s="111" t="e">
        <f t="shared" si="121"/>
        <v>#DIV/0!</v>
      </c>
      <c r="BM95" s="111" t="e">
        <f t="shared" si="121"/>
        <v>#DIV/0!</v>
      </c>
      <c r="BN95" s="111" t="e">
        <f t="shared" si="121"/>
        <v>#DIV/0!</v>
      </c>
      <c r="BO95" s="111" t="e">
        <f t="shared" si="121"/>
        <v>#DIV/0!</v>
      </c>
      <c r="BP95" s="111" t="e">
        <f t="shared" si="121"/>
        <v>#DIV/0!</v>
      </c>
      <c r="BQ95" s="111" t="e">
        <f t="shared" si="121"/>
        <v>#DIV/0!</v>
      </c>
      <c r="BR95" s="111" t="e">
        <f>BA95/SUM(N95:INDEX(N95:P95,IF($A$2&lt;3,$A$2,3)))</f>
        <v>#DIV/0!</v>
      </c>
      <c r="BS95" s="111" t="e">
        <f>BB95/SUM(Q95:INDEX(Q95:S95,$B$2))</f>
        <v>#DIV/0!</v>
      </c>
      <c r="BT95" s="111" t="e">
        <f t="shared" ref="BT95:BU103" si="122">BC95/AC95</f>
        <v>#DIV/0!</v>
      </c>
      <c r="BU95" s="111" t="e">
        <f t="shared" si="122"/>
        <v>#DIV/0!</v>
      </c>
      <c r="BV95" s="111" t="e">
        <f>BE95/Z95</f>
        <v>#DIV/0!</v>
      </c>
    </row>
    <row r="96" spans="1:74" x14ac:dyDescent="0.25">
      <c r="A96" t="s">
        <v>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W96" s="6"/>
      <c r="X96" s="6"/>
      <c r="Y96" s="6"/>
      <c r="Z96" s="22"/>
      <c r="AA96" s="22"/>
      <c r="AB96" s="22"/>
      <c r="AC96" s="22"/>
      <c r="AD96" s="22"/>
      <c r="AE96" s="6"/>
      <c r="AF96" s="6"/>
      <c r="AG96" s="6"/>
      <c r="AH96" s="6"/>
      <c r="AI96" s="6"/>
      <c r="AJ96" s="31"/>
      <c r="AK96" s="31"/>
      <c r="AL96" s="31"/>
      <c r="AM96" s="31"/>
      <c r="AN96" s="31"/>
      <c r="AO96" s="22">
        <f>[17]APE!K35</f>
        <v>1221.7750000000001</v>
      </c>
      <c r="AP96" s="22">
        <f>[18]APE!K36</f>
        <v>2108.953</v>
      </c>
      <c r="AQ96" s="22">
        <f>[19]APE!K37</f>
        <v>3886.32</v>
      </c>
      <c r="AR96" s="22">
        <f>[20]APE!U37</f>
        <v>3767.03</v>
      </c>
      <c r="AS96" s="22">
        <f>[21]APE!U37</f>
        <v>3178.47</v>
      </c>
      <c r="AT96" s="22">
        <f>[22]APE!U37</f>
        <v>4919.76</v>
      </c>
      <c r="BA96" s="110">
        <f>SUM(AO96:INDEX(AO96:AQ96,IF($A$2&lt;3,$A$2,3)))</f>
        <v>7217.0480000000007</v>
      </c>
      <c r="BB96" s="110">
        <f>SUM(AR96:INDEX(AR96:AT96,IF(AND($A$2&gt;3,$A$2&lt;7),$A$2-3,0)))</f>
        <v>11865.26</v>
      </c>
      <c r="BC96" s="110">
        <f>SUM(AU96:INDEX(AU96:AW96,IF(AND($A$2&gt;6,$A$2&lt;10),$A$2-6,0)))</f>
        <v>0</v>
      </c>
      <c r="BD96" s="110">
        <f>SUM(AX96:INDEX(AX96:AZ96,IF($A$2&gt;9,$A$2-9,0)))</f>
        <v>0</v>
      </c>
      <c r="BE96" s="110">
        <f>SUM($AO96:INDEX(AO96:AZ96,$A$2))</f>
        <v>19082.308000000001</v>
      </c>
      <c r="BF96" s="125" t="e">
        <f t="shared" ref="BF96:BF103" si="123">AO96/N96</f>
        <v>#DIV/0!</v>
      </c>
      <c r="BG96" s="111" t="e">
        <f t="shared" si="121"/>
        <v>#DIV/0!</v>
      </c>
      <c r="BH96" s="111" t="e">
        <f t="shared" si="121"/>
        <v>#DIV/0!</v>
      </c>
      <c r="BI96" s="111" t="e">
        <f t="shared" si="121"/>
        <v>#DIV/0!</v>
      </c>
      <c r="BJ96" s="111" t="e">
        <f t="shared" si="121"/>
        <v>#DIV/0!</v>
      </c>
      <c r="BK96" s="111" t="e">
        <f t="shared" si="121"/>
        <v>#DIV/0!</v>
      </c>
      <c r="BL96" s="111" t="e">
        <f t="shared" si="121"/>
        <v>#DIV/0!</v>
      </c>
      <c r="BM96" s="111" t="e">
        <f t="shared" si="121"/>
        <v>#DIV/0!</v>
      </c>
      <c r="BN96" s="111" t="e">
        <f t="shared" si="121"/>
        <v>#DIV/0!</v>
      </c>
      <c r="BO96" s="111" t="e">
        <f t="shared" si="121"/>
        <v>#DIV/0!</v>
      </c>
      <c r="BP96" s="111" t="e">
        <f t="shared" si="121"/>
        <v>#DIV/0!</v>
      </c>
      <c r="BQ96" s="111" t="e">
        <f t="shared" si="121"/>
        <v>#DIV/0!</v>
      </c>
      <c r="BR96" s="111" t="e">
        <f>BA96/SUM(N96:INDEX(N96:P96,IF($A$2&lt;3,$A$2,3)))</f>
        <v>#DIV/0!</v>
      </c>
      <c r="BS96" s="111" t="e">
        <f>BB96/SUM(Q96:INDEX(Q96:S96,$B$2))</f>
        <v>#DIV/0!</v>
      </c>
      <c r="BT96" s="111" t="e">
        <f t="shared" si="122"/>
        <v>#DIV/0!</v>
      </c>
      <c r="BU96" s="111" t="e">
        <f t="shared" si="122"/>
        <v>#DIV/0!</v>
      </c>
      <c r="BV96" s="111" t="e">
        <f t="shared" ref="BV96:BV103" si="124">BE96/Z96</f>
        <v>#DIV/0!</v>
      </c>
    </row>
    <row r="97" spans="1:74" x14ac:dyDescent="0.25">
      <c r="A97" t="s">
        <v>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W97" s="6"/>
      <c r="X97" s="6"/>
      <c r="Y97" s="6"/>
      <c r="Z97" s="22"/>
      <c r="AA97" s="22"/>
      <c r="AB97" s="22"/>
      <c r="AC97" s="22"/>
      <c r="AD97" s="22"/>
      <c r="AE97" s="6"/>
      <c r="AF97" s="6"/>
      <c r="AG97" s="6"/>
      <c r="AH97" s="6"/>
      <c r="AI97" s="6"/>
      <c r="AJ97" s="31"/>
      <c r="AK97" s="31"/>
      <c r="AL97" s="31"/>
      <c r="AM97" s="31"/>
      <c r="AN97" s="31"/>
      <c r="AO97" s="22">
        <f>[17]APE!K36</f>
        <v>1370.3530000000001</v>
      </c>
      <c r="AP97" s="22">
        <f>[18]APE!K37</f>
        <v>1004.44</v>
      </c>
      <c r="AQ97" s="22">
        <f>[19]APE!K38</f>
        <v>3189.04</v>
      </c>
      <c r="AR97" s="22">
        <f>[20]APE!U38</f>
        <v>1420.61</v>
      </c>
      <c r="AS97" s="22">
        <f>[21]APE!U38</f>
        <v>3137.58</v>
      </c>
      <c r="AT97" s="22">
        <f>[22]APE!U38</f>
        <v>2115.9899999999998</v>
      </c>
      <c r="BA97" s="110">
        <f>SUM(AO97:INDEX(AO97:AQ97,IF($A$2&lt;3,$A$2,3)))</f>
        <v>5563.8330000000005</v>
      </c>
      <c r="BB97" s="110">
        <f>SUM(AR97:INDEX(AR97:AT97,IF(AND($A$2&gt;3,$A$2&lt;7),$A$2-3,0)))</f>
        <v>6674.1799999999994</v>
      </c>
      <c r="BC97" s="110">
        <f>SUM(AU97:INDEX(AU97:AW97,IF(AND($A$2&gt;6,$A$2&lt;10),$A$2-6,0)))</f>
        <v>0</v>
      </c>
      <c r="BD97" s="110">
        <f>SUM(AX97:INDEX(AX97:AZ97,IF($A$2&gt;9,$A$2-9,0)))</f>
        <v>0</v>
      </c>
      <c r="BE97" s="110">
        <f>SUM($AO97:INDEX(AO97:AZ97,$A$2))</f>
        <v>12238.013000000001</v>
      </c>
      <c r="BF97" s="125" t="e">
        <f t="shared" si="123"/>
        <v>#DIV/0!</v>
      </c>
      <c r="BG97" s="111" t="e">
        <f t="shared" si="121"/>
        <v>#DIV/0!</v>
      </c>
      <c r="BH97" s="111" t="e">
        <f t="shared" si="121"/>
        <v>#DIV/0!</v>
      </c>
      <c r="BI97" s="111" t="e">
        <f t="shared" si="121"/>
        <v>#DIV/0!</v>
      </c>
      <c r="BJ97" s="111" t="e">
        <f t="shared" si="121"/>
        <v>#DIV/0!</v>
      </c>
      <c r="BK97" s="111" t="e">
        <f t="shared" si="121"/>
        <v>#DIV/0!</v>
      </c>
      <c r="BL97" s="111" t="e">
        <f t="shared" si="121"/>
        <v>#DIV/0!</v>
      </c>
      <c r="BM97" s="111" t="e">
        <f t="shared" si="121"/>
        <v>#DIV/0!</v>
      </c>
      <c r="BN97" s="111" t="e">
        <f t="shared" si="121"/>
        <v>#DIV/0!</v>
      </c>
      <c r="BO97" s="111" t="e">
        <f t="shared" si="121"/>
        <v>#DIV/0!</v>
      </c>
      <c r="BP97" s="111" t="e">
        <f t="shared" si="121"/>
        <v>#DIV/0!</v>
      </c>
      <c r="BQ97" s="111" t="e">
        <f t="shared" si="121"/>
        <v>#DIV/0!</v>
      </c>
      <c r="BR97" s="111" t="e">
        <f>BA97/SUM(N97:INDEX(N97:P97,IF($A$2&lt;3,$A$2,3)))</f>
        <v>#DIV/0!</v>
      </c>
      <c r="BS97" s="111" t="e">
        <f>BB97/SUM(Q97:INDEX(Q97:S97,$B$2))</f>
        <v>#DIV/0!</v>
      </c>
      <c r="BT97" s="111" t="e">
        <f t="shared" si="122"/>
        <v>#DIV/0!</v>
      </c>
      <c r="BU97" s="111" t="e">
        <f t="shared" si="122"/>
        <v>#DIV/0!</v>
      </c>
      <c r="BV97" s="111" t="e">
        <f t="shared" si="124"/>
        <v>#DIV/0!</v>
      </c>
    </row>
    <row r="98" spans="1:74" x14ac:dyDescent="0.25">
      <c r="A98" t="s">
        <v>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W98" s="6"/>
      <c r="X98" s="6"/>
      <c r="Y98" s="6"/>
      <c r="Z98" s="22"/>
      <c r="AA98" s="22"/>
      <c r="AB98" s="22"/>
      <c r="AC98" s="22"/>
      <c r="AD98" s="22"/>
      <c r="AE98" s="6"/>
      <c r="AF98" s="6"/>
      <c r="AG98" s="6"/>
      <c r="AH98" s="6"/>
      <c r="AI98" s="6"/>
      <c r="AJ98" s="31"/>
      <c r="AK98" s="31"/>
      <c r="AL98" s="31"/>
      <c r="AM98" s="31"/>
      <c r="AN98" s="31"/>
      <c r="AO98" s="22">
        <f>[17]APE!K37</f>
        <v>2823.7734999999998</v>
      </c>
      <c r="AP98" s="22">
        <f>[18]APE!K38</f>
        <v>4470.6319999999996</v>
      </c>
      <c r="AQ98" s="22">
        <f>[19]APE!K39</f>
        <v>2328.29</v>
      </c>
      <c r="AR98" s="22">
        <f>[20]APE!U39</f>
        <v>1552.6</v>
      </c>
      <c r="AS98" s="22">
        <f>[21]APE!U39</f>
        <v>1848.64</v>
      </c>
      <c r="AT98" s="22">
        <f>[22]APE!U39</f>
        <v>3006.73</v>
      </c>
      <c r="BA98" s="110">
        <f>SUM(AO98:INDEX(AO98:AQ98,IF($A$2&lt;3,$A$2,3)))</f>
        <v>9622.695499999998</v>
      </c>
      <c r="BB98" s="110">
        <f>SUM(AR98:INDEX(AR98:AT98,IF(AND($A$2&gt;3,$A$2&lt;7),$A$2-3,0)))</f>
        <v>6407.9699999999993</v>
      </c>
      <c r="BC98" s="110">
        <f>SUM(AU98:INDEX(AU98:AW98,IF(AND($A$2&gt;6,$A$2&lt;10),$A$2-6,0)))</f>
        <v>0</v>
      </c>
      <c r="BD98" s="110">
        <f>SUM(AX98:INDEX(AX98:AZ98,IF($A$2&gt;9,$A$2-9,0)))</f>
        <v>0</v>
      </c>
      <c r="BE98" s="110">
        <f>SUM($AO98:INDEX(AO98:AZ98,$A$2))</f>
        <v>16030.665499999997</v>
      </c>
      <c r="BF98" s="125" t="e">
        <f t="shared" si="123"/>
        <v>#DIV/0!</v>
      </c>
      <c r="BG98" s="111" t="e">
        <f t="shared" si="121"/>
        <v>#DIV/0!</v>
      </c>
      <c r="BH98" s="111" t="e">
        <f t="shared" si="121"/>
        <v>#DIV/0!</v>
      </c>
      <c r="BI98" s="111" t="e">
        <f t="shared" si="121"/>
        <v>#DIV/0!</v>
      </c>
      <c r="BJ98" s="111" t="e">
        <f t="shared" si="121"/>
        <v>#DIV/0!</v>
      </c>
      <c r="BK98" s="111" t="e">
        <f t="shared" si="121"/>
        <v>#DIV/0!</v>
      </c>
      <c r="BL98" s="111" t="e">
        <f t="shared" si="121"/>
        <v>#DIV/0!</v>
      </c>
      <c r="BM98" s="111" t="e">
        <f t="shared" si="121"/>
        <v>#DIV/0!</v>
      </c>
      <c r="BN98" s="111" t="e">
        <f t="shared" si="121"/>
        <v>#DIV/0!</v>
      </c>
      <c r="BO98" s="111" t="e">
        <f t="shared" si="121"/>
        <v>#DIV/0!</v>
      </c>
      <c r="BP98" s="111" t="e">
        <f t="shared" si="121"/>
        <v>#DIV/0!</v>
      </c>
      <c r="BQ98" s="111" t="e">
        <f t="shared" si="121"/>
        <v>#DIV/0!</v>
      </c>
      <c r="BR98" s="111" t="e">
        <f>BA98/SUM(N98:INDEX(N98:P98,IF($A$2&lt;3,$A$2,3)))</f>
        <v>#DIV/0!</v>
      </c>
      <c r="BS98" s="111" t="e">
        <f>BB98/SUM(Q98:INDEX(Q98:S98,$B$2))</f>
        <v>#DIV/0!</v>
      </c>
      <c r="BT98" s="111" t="e">
        <f t="shared" si="122"/>
        <v>#DIV/0!</v>
      </c>
      <c r="BU98" s="111" t="e">
        <f t="shared" si="122"/>
        <v>#DIV/0!</v>
      </c>
      <c r="BV98" s="111" t="e">
        <f t="shared" si="124"/>
        <v>#DIV/0!</v>
      </c>
    </row>
    <row r="99" spans="1:74" x14ac:dyDescent="0.25">
      <c r="A99" t="s">
        <v>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W99" s="6"/>
      <c r="X99" s="6"/>
      <c r="Y99" s="6"/>
      <c r="Z99" s="22"/>
      <c r="AA99" s="22"/>
      <c r="AB99" s="22"/>
      <c r="AC99" s="22"/>
      <c r="AD99" s="22"/>
      <c r="AE99" s="6"/>
      <c r="AF99" s="6"/>
      <c r="AG99" s="6"/>
      <c r="AH99" s="6"/>
      <c r="AI99" s="6"/>
      <c r="AJ99" s="31"/>
      <c r="AK99" s="31"/>
      <c r="AL99" s="31"/>
      <c r="AM99" s="31"/>
      <c r="AN99" s="31"/>
      <c r="AO99" s="22">
        <f>[17]APE!K38</f>
        <v>1309.0219999999999</v>
      </c>
      <c r="AP99" s="22">
        <f>[18]APE!K39</f>
        <v>3900.0279999999998</v>
      </c>
      <c r="AQ99" s="22">
        <f>[19]APE!K40</f>
        <v>5236.03</v>
      </c>
      <c r="AR99" s="22">
        <f>[20]APE!U40</f>
        <v>1111.31</v>
      </c>
      <c r="AS99" s="22">
        <f>[21]APE!U40</f>
        <v>971.91</v>
      </c>
      <c r="AT99" s="22">
        <f>[22]APE!U40</f>
        <v>1031.01</v>
      </c>
      <c r="BA99" s="110">
        <f>SUM(AO99:INDEX(AO99:AQ99,IF($A$2&lt;3,$A$2,3)))</f>
        <v>10445.079999999998</v>
      </c>
      <c r="BB99" s="110">
        <f>SUM(AR99:INDEX(AR99:AT99,IF(AND($A$2&gt;3,$A$2&lt;7),$A$2-3,0)))</f>
        <v>3114.2299999999996</v>
      </c>
      <c r="BC99" s="110">
        <f>SUM(AU99:INDEX(AU99:AW99,IF(AND($A$2&gt;6,$A$2&lt;10),$A$2-6,0)))</f>
        <v>0</v>
      </c>
      <c r="BD99" s="110">
        <f>SUM(AX99:INDEX(AX99:AZ99,IF($A$2&gt;9,$A$2-9,0)))</f>
        <v>0</v>
      </c>
      <c r="BE99" s="110">
        <f>SUM($AO99:INDEX(AO99:AZ99,$A$2))</f>
        <v>13559.309999999998</v>
      </c>
      <c r="BF99" s="125" t="e">
        <f t="shared" si="123"/>
        <v>#DIV/0!</v>
      </c>
      <c r="BG99" s="111" t="e">
        <f t="shared" si="121"/>
        <v>#DIV/0!</v>
      </c>
      <c r="BH99" s="111" t="e">
        <f t="shared" si="121"/>
        <v>#DIV/0!</v>
      </c>
      <c r="BI99" s="111" t="e">
        <f t="shared" si="121"/>
        <v>#DIV/0!</v>
      </c>
      <c r="BJ99" s="111" t="e">
        <f t="shared" si="121"/>
        <v>#DIV/0!</v>
      </c>
      <c r="BK99" s="111" t="e">
        <f t="shared" si="121"/>
        <v>#DIV/0!</v>
      </c>
      <c r="BL99" s="111" t="e">
        <f t="shared" si="121"/>
        <v>#DIV/0!</v>
      </c>
      <c r="BM99" s="111" t="e">
        <f t="shared" si="121"/>
        <v>#DIV/0!</v>
      </c>
      <c r="BN99" s="111" t="e">
        <f t="shared" si="121"/>
        <v>#DIV/0!</v>
      </c>
      <c r="BO99" s="111" t="e">
        <f t="shared" si="121"/>
        <v>#DIV/0!</v>
      </c>
      <c r="BP99" s="111" t="e">
        <f t="shared" si="121"/>
        <v>#DIV/0!</v>
      </c>
      <c r="BQ99" s="111" t="e">
        <f t="shared" si="121"/>
        <v>#DIV/0!</v>
      </c>
      <c r="BR99" s="111" t="e">
        <f>BA99/SUM(N99:INDEX(N99:P99,IF($A$2&lt;3,$A$2,3)))</f>
        <v>#DIV/0!</v>
      </c>
      <c r="BS99" s="111" t="e">
        <f>BB99/SUM(Q99:INDEX(Q99:S99,$B$2))</f>
        <v>#DIV/0!</v>
      </c>
      <c r="BT99" s="111" t="e">
        <f t="shared" si="122"/>
        <v>#DIV/0!</v>
      </c>
      <c r="BU99" s="111" t="e">
        <f t="shared" si="122"/>
        <v>#DIV/0!</v>
      </c>
      <c r="BV99" s="111" t="e">
        <f t="shared" si="124"/>
        <v>#DIV/0!</v>
      </c>
    </row>
    <row r="100" spans="1:74" x14ac:dyDescent="0.25">
      <c r="A100" t="s">
        <v>1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W100" s="6"/>
      <c r="X100" s="6"/>
      <c r="Y100" s="6"/>
      <c r="Z100" s="22"/>
      <c r="AA100" s="22"/>
      <c r="AB100" s="22"/>
      <c r="AC100" s="22"/>
      <c r="AD100" s="22"/>
      <c r="AE100" s="6"/>
      <c r="AF100" s="6"/>
      <c r="AG100" s="6"/>
      <c r="AH100" s="6"/>
      <c r="AI100" s="6"/>
      <c r="AJ100" s="31"/>
      <c r="AK100" s="31"/>
      <c r="AL100" s="31"/>
      <c r="AM100" s="31"/>
      <c r="AN100" s="31"/>
      <c r="AO100" s="22">
        <f>[17]APE!K39</f>
        <v>692.01399999999899</v>
      </c>
      <c r="AP100" s="22">
        <f>[18]APE!K40</f>
        <v>711.98749999999995</v>
      </c>
      <c r="AQ100" s="22">
        <f>[19]APE!K41</f>
        <v>1303.98</v>
      </c>
      <c r="AR100" s="22">
        <f>[20]APE!U41</f>
        <v>2518.94</v>
      </c>
      <c r="AS100" s="22">
        <f>[21]APE!U41</f>
        <v>7870.49</v>
      </c>
      <c r="AT100" s="22">
        <f>[22]APE!U41</f>
        <v>2753.23</v>
      </c>
      <c r="BA100" s="110">
        <f>SUM(AO100:INDEX(AO100:AQ100,IF($A$2&lt;3,$A$2,3)))</f>
        <v>2707.981499999999</v>
      </c>
      <c r="BB100" s="110">
        <f>SUM(AR100:INDEX(AR100:AT100,IF(AND($A$2&gt;3,$A$2&lt;7),$A$2-3,0)))</f>
        <v>13142.66</v>
      </c>
      <c r="BC100" s="110">
        <f>SUM(AU100:INDEX(AU100:AW100,IF(AND($A$2&gt;6,$A$2&lt;10),$A$2-6,0)))</f>
        <v>0</v>
      </c>
      <c r="BD100" s="110">
        <f>SUM(AX100:INDEX(AX100:AZ100,IF($A$2&gt;9,$A$2-9,0)))</f>
        <v>0</v>
      </c>
      <c r="BE100" s="110">
        <f>SUM($AO100:INDEX(AO100:AZ100,$A$2))</f>
        <v>15850.641499999998</v>
      </c>
      <c r="BF100" s="125" t="e">
        <f t="shared" si="123"/>
        <v>#DIV/0!</v>
      </c>
      <c r="BG100" s="111" t="e">
        <f t="shared" si="121"/>
        <v>#DIV/0!</v>
      </c>
      <c r="BH100" s="111" t="e">
        <f t="shared" si="121"/>
        <v>#DIV/0!</v>
      </c>
      <c r="BI100" s="111" t="e">
        <f t="shared" si="121"/>
        <v>#DIV/0!</v>
      </c>
      <c r="BJ100" s="111" t="e">
        <f t="shared" si="121"/>
        <v>#DIV/0!</v>
      </c>
      <c r="BK100" s="111" t="e">
        <f t="shared" si="121"/>
        <v>#DIV/0!</v>
      </c>
      <c r="BL100" s="111" t="e">
        <f t="shared" si="121"/>
        <v>#DIV/0!</v>
      </c>
      <c r="BM100" s="111" t="e">
        <f t="shared" si="121"/>
        <v>#DIV/0!</v>
      </c>
      <c r="BN100" s="111" t="e">
        <f t="shared" si="121"/>
        <v>#DIV/0!</v>
      </c>
      <c r="BO100" s="111" t="e">
        <f t="shared" si="121"/>
        <v>#DIV/0!</v>
      </c>
      <c r="BP100" s="111" t="e">
        <f t="shared" si="121"/>
        <v>#DIV/0!</v>
      </c>
      <c r="BQ100" s="111" t="e">
        <f t="shared" si="121"/>
        <v>#DIV/0!</v>
      </c>
      <c r="BR100" s="111" t="e">
        <f>BA100/SUM(N100:INDEX(N100:P100,IF($A$2&lt;3,$A$2,3)))</f>
        <v>#DIV/0!</v>
      </c>
      <c r="BS100" s="111" t="e">
        <f>BB100/SUM(Q100:INDEX(Q100:S100,$B$2))</f>
        <v>#DIV/0!</v>
      </c>
      <c r="BT100" s="111" t="e">
        <f t="shared" si="122"/>
        <v>#DIV/0!</v>
      </c>
      <c r="BU100" s="111" t="e">
        <f t="shared" si="122"/>
        <v>#DIV/0!</v>
      </c>
      <c r="BV100" s="111" t="e">
        <f t="shared" si="124"/>
        <v>#DIV/0!</v>
      </c>
    </row>
    <row r="101" spans="1:74" x14ac:dyDescent="0.25">
      <c r="A101" t="s">
        <v>2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W101" s="6"/>
      <c r="X101" s="6"/>
      <c r="Y101" s="6"/>
      <c r="Z101" s="22"/>
      <c r="AA101" s="22"/>
      <c r="AB101" s="22"/>
      <c r="AC101" s="22"/>
      <c r="AD101" s="22"/>
      <c r="AE101" s="6"/>
      <c r="AF101" s="6"/>
      <c r="AG101" s="6"/>
      <c r="AH101" s="6"/>
      <c r="AI101" s="6"/>
      <c r="AJ101" s="31"/>
      <c r="AK101" s="31"/>
      <c r="AL101" s="31"/>
      <c r="AM101" s="31"/>
      <c r="AN101" s="31"/>
      <c r="AO101" s="22">
        <f>[17]APE!K40</f>
        <v>1738.6735000000001</v>
      </c>
      <c r="AP101" s="22">
        <f>[18]APE!K41</f>
        <v>1249.3910000000001</v>
      </c>
      <c r="AQ101" s="22">
        <f>[19]APE!K42</f>
        <v>2293.5</v>
      </c>
      <c r="AR101" s="22">
        <f>[20]APE!U42</f>
        <v>2153.4699999999998</v>
      </c>
      <c r="AS101" s="22">
        <f>[21]APE!U42</f>
        <v>2562.1</v>
      </c>
      <c r="AT101" s="22">
        <f>[22]APE!U42</f>
        <v>2369.13</v>
      </c>
      <c r="BA101" s="110">
        <f>SUM(AO101:INDEX(AO101:AQ101,IF($A$2&lt;3,$A$2,3)))</f>
        <v>5281.5645000000004</v>
      </c>
      <c r="BB101" s="110">
        <f>SUM(AR101:INDEX(AR101:AT101,IF(AND($A$2&gt;3,$A$2&lt;7),$A$2-3,0)))</f>
        <v>7084.7</v>
      </c>
      <c r="BC101" s="110">
        <f>SUM(AU101:INDEX(AU101:AW101,IF(AND($A$2&gt;6,$A$2&lt;10),$A$2-6,0)))</f>
        <v>0</v>
      </c>
      <c r="BD101" s="110">
        <f>SUM(AX101:INDEX(AX101:AZ101,IF($A$2&gt;9,$A$2-9,0)))</f>
        <v>0</v>
      </c>
      <c r="BE101" s="110">
        <f>SUM($AO101:INDEX(AO101:AZ101,$A$2))</f>
        <v>12366.264500000001</v>
      </c>
      <c r="BF101" s="125" t="e">
        <f t="shared" si="123"/>
        <v>#DIV/0!</v>
      </c>
      <c r="BG101" s="111" t="e">
        <f t="shared" si="121"/>
        <v>#DIV/0!</v>
      </c>
      <c r="BH101" s="111" t="e">
        <f t="shared" si="121"/>
        <v>#DIV/0!</v>
      </c>
      <c r="BI101" s="111" t="e">
        <f t="shared" si="121"/>
        <v>#DIV/0!</v>
      </c>
      <c r="BJ101" s="111" t="e">
        <f t="shared" si="121"/>
        <v>#DIV/0!</v>
      </c>
      <c r="BK101" s="111" t="e">
        <f t="shared" si="121"/>
        <v>#DIV/0!</v>
      </c>
      <c r="BL101" s="111" t="e">
        <f t="shared" si="121"/>
        <v>#DIV/0!</v>
      </c>
      <c r="BM101" s="111" t="e">
        <f t="shared" si="121"/>
        <v>#DIV/0!</v>
      </c>
      <c r="BN101" s="111" t="e">
        <f t="shared" si="121"/>
        <v>#DIV/0!</v>
      </c>
      <c r="BO101" s="111" t="e">
        <f t="shared" si="121"/>
        <v>#DIV/0!</v>
      </c>
      <c r="BP101" s="111" t="e">
        <f t="shared" si="121"/>
        <v>#DIV/0!</v>
      </c>
      <c r="BQ101" s="111" t="e">
        <f t="shared" si="121"/>
        <v>#DIV/0!</v>
      </c>
      <c r="BR101" s="111" t="e">
        <f>BA101/SUM(N101:INDEX(N101:P101,IF($A$2&lt;3,$A$2,3)))</f>
        <v>#DIV/0!</v>
      </c>
      <c r="BS101" s="111" t="e">
        <f>BB101/SUM(Q101:INDEX(Q101:S101,$B$2))</f>
        <v>#DIV/0!</v>
      </c>
      <c r="BT101" s="111" t="e">
        <f t="shared" si="122"/>
        <v>#DIV/0!</v>
      </c>
      <c r="BU101" s="111" t="e">
        <f t="shared" si="122"/>
        <v>#DIV/0!</v>
      </c>
      <c r="BV101" s="111" t="e">
        <f t="shared" si="124"/>
        <v>#DIV/0!</v>
      </c>
    </row>
    <row r="102" spans="1:74" x14ac:dyDescent="0.25">
      <c r="A102" s="135" t="s">
        <v>136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W102" s="6"/>
      <c r="X102" s="6"/>
      <c r="Y102" s="6"/>
      <c r="Z102" s="22"/>
      <c r="AA102" s="22"/>
      <c r="AB102" s="22"/>
      <c r="AC102" s="22"/>
      <c r="AD102" s="22"/>
      <c r="AE102" s="6"/>
      <c r="AF102" s="6"/>
      <c r="AG102" s="6"/>
      <c r="AH102" s="6"/>
      <c r="AI102" s="6"/>
      <c r="AJ102" s="31"/>
      <c r="AK102" s="31"/>
      <c r="AL102" s="31"/>
      <c r="AM102" s="31"/>
      <c r="AN102" s="31"/>
      <c r="AO102" s="22"/>
      <c r="AP102" s="22">
        <f>[18]APE!K42</f>
        <v>659.01</v>
      </c>
      <c r="AQ102" s="22">
        <f>[19]APE!K43</f>
        <v>708.99</v>
      </c>
      <c r="AR102" s="22">
        <f>[20]APE!U43</f>
        <v>907.77</v>
      </c>
      <c r="AS102" s="22">
        <f>[21]APE!U43</f>
        <v>602.87</v>
      </c>
      <c r="AT102" s="22">
        <f>[22]APE!U43</f>
        <v>472.69</v>
      </c>
      <c r="BA102" s="110"/>
      <c r="BB102" s="110"/>
      <c r="BC102" s="110"/>
      <c r="BD102" s="110"/>
      <c r="BE102" s="110"/>
      <c r="BF102" s="125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</row>
    <row r="103" spans="1:74" s="17" customFormat="1" x14ac:dyDescent="0.25">
      <c r="A103" s="1" t="s">
        <v>3</v>
      </c>
      <c r="B103" s="7">
        <f>SUM(B95:B101)</f>
        <v>0</v>
      </c>
      <c r="C103" s="7">
        <f t="shared" ref="C103:AD103" si="125">SUM(C95:C101)</f>
        <v>0</v>
      </c>
      <c r="D103" s="7">
        <f t="shared" si="125"/>
        <v>0</v>
      </c>
      <c r="E103" s="7">
        <f t="shared" si="125"/>
        <v>0</v>
      </c>
      <c r="F103" s="7">
        <f t="shared" si="125"/>
        <v>0</v>
      </c>
      <c r="G103" s="7">
        <f t="shared" si="125"/>
        <v>0</v>
      </c>
      <c r="H103" s="7">
        <f t="shared" si="125"/>
        <v>0</v>
      </c>
      <c r="I103" s="7">
        <f t="shared" si="125"/>
        <v>0</v>
      </c>
      <c r="J103" s="7">
        <f t="shared" si="125"/>
        <v>0</v>
      </c>
      <c r="K103" s="7">
        <f t="shared" si="125"/>
        <v>0</v>
      </c>
      <c r="L103" s="7">
        <f t="shared" si="125"/>
        <v>0</v>
      </c>
      <c r="M103" s="7">
        <f t="shared" si="125"/>
        <v>0</v>
      </c>
      <c r="N103" s="7">
        <f t="shared" si="125"/>
        <v>0</v>
      </c>
      <c r="O103" s="7">
        <f t="shared" si="125"/>
        <v>0</v>
      </c>
      <c r="P103" s="7">
        <f t="shared" si="125"/>
        <v>0</v>
      </c>
      <c r="Q103" s="7">
        <f t="shared" si="125"/>
        <v>0</v>
      </c>
      <c r="R103" s="7">
        <f t="shared" si="125"/>
        <v>0</v>
      </c>
      <c r="S103" s="7">
        <f t="shared" si="125"/>
        <v>0</v>
      </c>
      <c r="T103" s="7">
        <f t="shared" si="125"/>
        <v>0</v>
      </c>
      <c r="U103" s="7">
        <f t="shared" si="125"/>
        <v>0</v>
      </c>
      <c r="V103" s="7">
        <f t="shared" si="125"/>
        <v>0</v>
      </c>
      <c r="W103" s="7">
        <f t="shared" si="125"/>
        <v>0</v>
      </c>
      <c r="X103" s="7">
        <f t="shared" si="125"/>
        <v>0</v>
      </c>
      <c r="Y103" s="7">
        <f t="shared" si="125"/>
        <v>0</v>
      </c>
      <c r="Z103" s="7">
        <f t="shared" si="125"/>
        <v>0</v>
      </c>
      <c r="AA103" s="7">
        <f t="shared" si="125"/>
        <v>0</v>
      </c>
      <c r="AB103" s="7">
        <f t="shared" si="125"/>
        <v>0</v>
      </c>
      <c r="AC103" s="7">
        <f t="shared" si="125"/>
        <v>0</v>
      </c>
      <c r="AD103" s="7">
        <f t="shared" si="125"/>
        <v>0</v>
      </c>
      <c r="AE103" s="7">
        <f>SUM(AE95:AE101)</f>
        <v>0</v>
      </c>
      <c r="AF103" s="7">
        <f t="shared" ref="AF103:AI103" si="126">SUM(AF95:AF101)</f>
        <v>0</v>
      </c>
      <c r="AG103" s="7">
        <f t="shared" si="126"/>
        <v>0</v>
      </c>
      <c r="AH103" s="7">
        <f t="shared" si="126"/>
        <v>0</v>
      </c>
      <c r="AI103" s="7">
        <f t="shared" si="126"/>
        <v>0</v>
      </c>
      <c r="AJ103" s="31" t="e">
        <f t="shared" ref="AJ103" si="127">Z103/AE103-1</f>
        <v>#DIV/0!</v>
      </c>
      <c r="AK103" s="31" t="e">
        <f t="shared" ref="AK103:AN103" si="128">AA103/AF103-1</f>
        <v>#DIV/0!</v>
      </c>
      <c r="AL103" s="31" t="e">
        <f t="shared" si="128"/>
        <v>#DIV/0!</v>
      </c>
      <c r="AM103" s="31" t="e">
        <f t="shared" si="128"/>
        <v>#DIV/0!</v>
      </c>
      <c r="AN103" s="31" t="e">
        <f t="shared" si="128"/>
        <v>#DIV/0!</v>
      </c>
      <c r="AO103" s="15">
        <f t="shared" ref="AO103" si="129">SUM(AO95:AO101)</f>
        <v>13201.143</v>
      </c>
      <c r="AP103" s="15">
        <f>SUM(AP95:AP102)</f>
        <v>21017.186300000008</v>
      </c>
      <c r="AQ103" s="15">
        <f t="shared" ref="AQ103:AZ103" si="130">SUM(AQ95:AQ102)</f>
        <v>27126.850000000002</v>
      </c>
      <c r="AR103" s="15">
        <f t="shared" si="130"/>
        <v>24493.390000000003</v>
      </c>
      <c r="AS103" s="15">
        <f t="shared" si="130"/>
        <v>31213.639999999996</v>
      </c>
      <c r="AT103" s="15">
        <f t="shared" si="130"/>
        <v>30759.429999999997</v>
      </c>
      <c r="AU103" s="15">
        <f t="shared" si="130"/>
        <v>0</v>
      </c>
      <c r="AV103" s="15">
        <f t="shared" si="130"/>
        <v>0</v>
      </c>
      <c r="AW103" s="15">
        <f t="shared" si="130"/>
        <v>0</v>
      </c>
      <c r="AX103" s="15">
        <f t="shared" si="130"/>
        <v>0</v>
      </c>
      <c r="AY103" s="15">
        <f t="shared" si="130"/>
        <v>0</v>
      </c>
      <c r="AZ103" s="15">
        <f t="shared" si="130"/>
        <v>0</v>
      </c>
      <c r="BA103" s="116">
        <f>SUM(AO103:INDEX(AO103:AQ103,IF($A$2&lt;3,$A$2,3)))</f>
        <v>61345.179300000018</v>
      </c>
      <c r="BB103" s="116">
        <f>SUM(AR103:INDEX(AR103:AT103,IF(AND($A$2&gt;3,$A$2&lt;7),$A$2-3,0)))</f>
        <v>86466.459999999992</v>
      </c>
      <c r="BC103" s="116">
        <f>SUM(AU103:INDEX(AU103:AW103,IF(AND($A$2&gt;6,$A$2&lt;10),$A$2-6,0)))</f>
        <v>0</v>
      </c>
      <c r="BD103" s="116">
        <f>SUM(AX103:INDEX(AX103:AZ103,IF($A$2&gt;9,$A$2-9,0)))</f>
        <v>0</v>
      </c>
      <c r="BE103" s="116">
        <f>SUM($AO103:INDEX(AO103:AZ103,$A$2))</f>
        <v>147811.63930000001</v>
      </c>
      <c r="BF103" s="126" t="e">
        <f t="shared" si="123"/>
        <v>#DIV/0!</v>
      </c>
      <c r="BG103" s="111" t="e">
        <f t="shared" si="121"/>
        <v>#DIV/0!</v>
      </c>
      <c r="BH103" s="111" t="e">
        <f t="shared" si="121"/>
        <v>#DIV/0!</v>
      </c>
      <c r="BI103" s="111" t="e">
        <f t="shared" si="121"/>
        <v>#DIV/0!</v>
      </c>
      <c r="BJ103" s="111" t="e">
        <f t="shared" si="121"/>
        <v>#DIV/0!</v>
      </c>
      <c r="BK103" s="111" t="e">
        <f t="shared" si="121"/>
        <v>#DIV/0!</v>
      </c>
      <c r="BL103" s="111" t="e">
        <f t="shared" si="121"/>
        <v>#DIV/0!</v>
      </c>
      <c r="BM103" s="111" t="e">
        <f t="shared" si="121"/>
        <v>#DIV/0!</v>
      </c>
      <c r="BN103" s="111" t="e">
        <f t="shared" si="121"/>
        <v>#DIV/0!</v>
      </c>
      <c r="BO103" s="111" t="e">
        <f t="shared" si="121"/>
        <v>#DIV/0!</v>
      </c>
      <c r="BP103" s="111" t="e">
        <f t="shared" si="121"/>
        <v>#DIV/0!</v>
      </c>
      <c r="BQ103" s="111" t="e">
        <f t="shared" si="121"/>
        <v>#DIV/0!</v>
      </c>
      <c r="BR103" s="111" t="e">
        <f>BA103/SUM(N103:INDEX(N103:P103,IF($A$2&lt;3,$A$2,3)))</f>
        <v>#DIV/0!</v>
      </c>
      <c r="BS103" s="111" t="e">
        <f>BB103/SUM(Q103:INDEX(Q103:S103,$B$2))</f>
        <v>#DIV/0!</v>
      </c>
      <c r="BT103" s="111" t="e">
        <f t="shared" si="122"/>
        <v>#DIV/0!</v>
      </c>
      <c r="BU103" s="111" t="e">
        <f t="shared" si="122"/>
        <v>#DIV/0!</v>
      </c>
      <c r="BV103" s="111" t="e">
        <f t="shared" si="124"/>
        <v>#DIV/0!</v>
      </c>
    </row>
    <row r="104" spans="1:74" x14ac:dyDescent="0.25">
      <c r="BF104" s="124"/>
    </row>
    <row r="105" spans="1:74" x14ac:dyDescent="0.25">
      <c r="BF105" s="124"/>
    </row>
    <row r="106" spans="1:74" s="19" customFormat="1" hidden="1" outlineLevel="1" x14ac:dyDescent="0.25">
      <c r="A106" s="2" t="s">
        <v>9</v>
      </c>
      <c r="B106" s="3">
        <v>42005</v>
      </c>
      <c r="C106" s="3">
        <v>42036</v>
      </c>
      <c r="D106" s="3">
        <v>42064</v>
      </c>
      <c r="E106" s="3">
        <v>42095</v>
      </c>
      <c r="F106" s="3">
        <v>42125</v>
      </c>
      <c r="G106" s="3">
        <v>42156</v>
      </c>
      <c r="H106" s="3">
        <v>42186</v>
      </c>
      <c r="I106" s="3">
        <v>42217</v>
      </c>
      <c r="J106" s="3">
        <v>42248</v>
      </c>
      <c r="K106" s="3">
        <v>42278</v>
      </c>
      <c r="L106" s="3">
        <v>42309</v>
      </c>
      <c r="M106" s="3">
        <v>42339</v>
      </c>
      <c r="N106" s="3">
        <v>42370</v>
      </c>
      <c r="O106" s="3">
        <v>42401</v>
      </c>
      <c r="P106" s="3">
        <v>42430</v>
      </c>
      <c r="Q106" s="3">
        <v>42461</v>
      </c>
      <c r="R106" s="3">
        <v>42491</v>
      </c>
      <c r="S106" s="3">
        <v>42522</v>
      </c>
      <c r="T106" s="3">
        <v>42552</v>
      </c>
      <c r="U106" s="3">
        <v>42583</v>
      </c>
      <c r="V106" s="3">
        <v>42614</v>
      </c>
      <c r="W106" s="3">
        <v>42644</v>
      </c>
      <c r="X106" s="3">
        <v>42675</v>
      </c>
      <c r="Y106" s="3">
        <v>42705</v>
      </c>
      <c r="Z106" s="29" t="str">
        <f>Z94</f>
        <v>YTD /16</v>
      </c>
      <c r="AA106" s="29" t="s">
        <v>19</v>
      </c>
      <c r="AB106" s="29" t="s">
        <v>20</v>
      </c>
      <c r="AC106" s="29" t="s">
        <v>21</v>
      </c>
      <c r="AD106" s="29" t="s">
        <v>22</v>
      </c>
      <c r="AE106" s="26" t="str">
        <f t="shared" ref="AE106:AI106" si="131">AE94</f>
        <v>YTD /15</v>
      </c>
      <c r="AF106" s="26" t="str">
        <f t="shared" si="131"/>
        <v>Q1 '15</v>
      </c>
      <c r="AG106" s="26" t="str">
        <f t="shared" si="131"/>
        <v>Q2 '15</v>
      </c>
      <c r="AH106" s="26" t="str">
        <f t="shared" si="131"/>
        <v>Q3 '15</v>
      </c>
      <c r="AI106" s="26" t="str">
        <f t="shared" si="131"/>
        <v>Q4 '15</v>
      </c>
      <c r="AJ106" s="30" t="s">
        <v>27</v>
      </c>
      <c r="AK106" s="30" t="s">
        <v>29</v>
      </c>
      <c r="AL106" s="30" t="s">
        <v>30</v>
      </c>
      <c r="AM106" s="30" t="s">
        <v>31</v>
      </c>
      <c r="AN106" s="30" t="s">
        <v>32</v>
      </c>
      <c r="AO106" s="108">
        <v>42736</v>
      </c>
      <c r="AP106" s="108">
        <v>42767</v>
      </c>
      <c r="AQ106" s="108">
        <v>42795</v>
      </c>
      <c r="AR106" s="108">
        <v>42826</v>
      </c>
      <c r="AS106" s="108">
        <v>42856</v>
      </c>
      <c r="AT106" s="108">
        <v>42887</v>
      </c>
      <c r="AU106" s="108">
        <v>42917</v>
      </c>
      <c r="AV106" s="108">
        <v>42948</v>
      </c>
      <c r="AW106" s="108">
        <v>42979</v>
      </c>
      <c r="AX106" s="108">
        <v>43009</v>
      </c>
      <c r="AY106" s="108">
        <v>43040</v>
      </c>
      <c r="AZ106" s="108">
        <v>43070</v>
      </c>
      <c r="BA106" s="29" t="s">
        <v>123</v>
      </c>
      <c r="BB106" s="29" t="s">
        <v>124</v>
      </c>
      <c r="BC106" s="29" t="s">
        <v>125</v>
      </c>
      <c r="BD106" s="29" t="s">
        <v>126</v>
      </c>
      <c r="BE106" s="29" t="str">
        <f>$BE$3</f>
        <v>YTD 6/17</v>
      </c>
      <c r="BF106" s="121">
        <v>42736</v>
      </c>
      <c r="BG106" s="108">
        <v>42767</v>
      </c>
      <c r="BH106" s="108">
        <v>42795</v>
      </c>
      <c r="BI106" s="108">
        <v>42826</v>
      </c>
      <c r="BJ106" s="108">
        <v>42856</v>
      </c>
      <c r="BK106" s="108">
        <v>42887</v>
      </c>
      <c r="BL106" s="108">
        <v>42917</v>
      </c>
      <c r="BM106" s="108">
        <v>42948</v>
      </c>
      <c r="BN106" s="108">
        <v>42979</v>
      </c>
      <c r="BO106" s="108">
        <v>43009</v>
      </c>
      <c r="BP106" s="108">
        <v>43040</v>
      </c>
      <c r="BQ106" s="108">
        <v>43070</v>
      </c>
      <c r="BR106" s="29" t="s">
        <v>127</v>
      </c>
      <c r="BS106" s="29" t="s">
        <v>128</v>
      </c>
      <c r="BT106" s="29" t="s">
        <v>96</v>
      </c>
      <c r="BU106" s="29" t="s">
        <v>129</v>
      </c>
      <c r="BV106" s="112" t="s">
        <v>130</v>
      </c>
    </row>
    <row r="107" spans="1:74" s="20" customFormat="1" hidden="1" outlineLevel="1" x14ac:dyDescent="0.25">
      <c r="A107" t="s">
        <v>17</v>
      </c>
      <c r="B107" s="6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s="22"/>
      <c r="AA107" s="22"/>
      <c r="AB107" s="22"/>
      <c r="AC107" s="22"/>
      <c r="AD107" s="22"/>
      <c r="AE107" s="18"/>
      <c r="AF107" s="22"/>
      <c r="AG107" s="22"/>
      <c r="AH107" s="22"/>
      <c r="AI107" s="22"/>
      <c r="AJ107" s="31"/>
      <c r="AK107" s="31"/>
      <c r="AL107" s="31"/>
      <c r="AM107" s="31"/>
      <c r="AN107" s="31"/>
      <c r="AO107" s="6">
        <f>[17]MP!Z39</f>
        <v>2581</v>
      </c>
      <c r="AP107" s="6">
        <f>[18]MP!$Z$40</f>
        <v>1867</v>
      </c>
      <c r="AQ107" s="6">
        <f>[19]MP!$Z$40</f>
        <v>1817</v>
      </c>
      <c r="AR107" s="6">
        <f>[20]MP!Z40</f>
        <v>1650</v>
      </c>
      <c r="AS107" s="6">
        <f>[21]MP!$Z$40</f>
        <v>1756</v>
      </c>
      <c r="AT107" s="22">
        <f>[22]MP!$Z$40</f>
        <v>1833</v>
      </c>
      <c r="BA107" s="22">
        <f>INDEX(AO107:AQ107,IF($A$2&lt;3,$A$2,3))</f>
        <v>1817</v>
      </c>
      <c r="BB107" s="22">
        <f>INDEX(AR107:AT107,IF($A$2&lt;7,$A$2-3,3))</f>
        <v>1833</v>
      </c>
      <c r="BC107" s="18"/>
      <c r="BD107" s="18"/>
      <c r="BE107" s="22">
        <f>INDEX(AO107:AZ107,$A$2)</f>
        <v>1833</v>
      </c>
      <c r="BF107" s="122" t="e">
        <f>AO107/N107</f>
        <v>#DIV/0!</v>
      </c>
      <c r="BG107" s="111" t="e">
        <f>AP107/O107</f>
        <v>#DIV/0!</v>
      </c>
      <c r="BH107" s="111" t="e">
        <f t="shared" ref="BH107:BK112" si="132">AQ107/P107</f>
        <v>#DIV/0!</v>
      </c>
      <c r="BI107" s="111" t="e">
        <f t="shared" si="132"/>
        <v>#DIV/0!</v>
      </c>
      <c r="BJ107" s="111" t="e">
        <f t="shared" si="132"/>
        <v>#DIV/0!</v>
      </c>
      <c r="BK107" s="111" t="e">
        <f t="shared" si="132"/>
        <v>#DIV/0!</v>
      </c>
      <c r="BL107" s="18"/>
      <c r="BM107" s="18"/>
      <c r="BN107" s="18"/>
      <c r="BO107" s="18"/>
      <c r="BP107" s="18"/>
      <c r="BQ107" s="18"/>
      <c r="BR107" s="111" t="e">
        <f>BA107/INDEX(N107:P107,IF($A$2&lt;3,$A$2,3))</f>
        <v>#DIV/0!</v>
      </c>
      <c r="BS107" s="111" t="e">
        <f>BB107/INDEX(Q107:S107,IF($A$2&lt;7,$A$2-3,3))</f>
        <v>#DIV/0!</v>
      </c>
      <c r="BT107" s="18"/>
      <c r="BU107" s="18"/>
      <c r="BV107" s="111" t="e">
        <f t="shared" ref="BV107:BV114" si="133">BE107/Z107</f>
        <v>#DIV/0!</v>
      </c>
    </row>
    <row r="108" spans="1:74" s="20" customFormat="1" hidden="1" outlineLevel="1" x14ac:dyDescent="0.25">
      <c r="A108" t="s">
        <v>34</v>
      </c>
      <c r="B108" s="6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s="18"/>
      <c r="AA108" s="22"/>
      <c r="AB108" s="22"/>
      <c r="AC108" s="22"/>
      <c r="AD108" s="22"/>
      <c r="AE108" s="18"/>
      <c r="AF108" s="22"/>
      <c r="AG108" s="22"/>
      <c r="AH108" s="22"/>
      <c r="AI108" s="22"/>
      <c r="AJ108" s="31"/>
      <c r="AK108" s="31"/>
      <c r="AL108" s="31"/>
      <c r="AM108" s="31"/>
      <c r="AN108" s="31"/>
      <c r="AO108" s="6">
        <f>[17]MP!Z40</f>
        <v>85</v>
      </c>
      <c r="AP108" s="6">
        <f>[18]MP!$Z$41</f>
        <v>97</v>
      </c>
      <c r="AQ108" s="6">
        <f>[19]MP!$Z$42</f>
        <v>125</v>
      </c>
      <c r="AR108" s="6">
        <f>[20]MP!Z41</f>
        <v>131</v>
      </c>
      <c r="AS108" s="6">
        <f>[21]MP!$Z$42</f>
        <v>146</v>
      </c>
      <c r="AT108" s="22">
        <f>[22]MP!$Z$42</f>
        <v>143</v>
      </c>
      <c r="BA108" s="22">
        <f t="shared" ref="BA108:BA112" si="134">INDEX(AO108:AQ108,IF($A$2&lt;3,$A$2,3))</f>
        <v>125</v>
      </c>
      <c r="BB108" s="18">
        <f t="shared" ref="BB108:BB113" si="135">INDEX(AR108:AT108,IF($A$2&lt;7,$A$2-3,3))</f>
        <v>143</v>
      </c>
      <c r="BC108" s="18"/>
      <c r="BD108" s="18"/>
      <c r="BE108" s="22">
        <f t="shared" ref="BE108:BE112" si="136">INDEX(AO108:AZ108,$A$2)</f>
        <v>143</v>
      </c>
      <c r="BF108" s="122" t="e">
        <f t="shared" ref="BF108:BK114" si="137">AO108/N108</f>
        <v>#DIV/0!</v>
      </c>
      <c r="BG108" s="111" t="e">
        <f t="shared" si="137"/>
        <v>#DIV/0!</v>
      </c>
      <c r="BH108" s="111" t="e">
        <f t="shared" si="132"/>
        <v>#DIV/0!</v>
      </c>
      <c r="BI108" s="111" t="e">
        <f t="shared" si="132"/>
        <v>#DIV/0!</v>
      </c>
      <c r="BJ108" s="111" t="e">
        <f t="shared" si="132"/>
        <v>#DIV/0!</v>
      </c>
      <c r="BK108" s="111" t="e">
        <f t="shared" si="132"/>
        <v>#DIV/0!</v>
      </c>
      <c r="BL108" s="18"/>
      <c r="BM108" s="18"/>
      <c r="BN108" s="18"/>
      <c r="BO108" s="18"/>
      <c r="BP108" s="18"/>
      <c r="BQ108" s="18"/>
      <c r="BR108" s="111" t="e">
        <f t="shared" ref="BR108:BR114" si="138">BA108/INDEX(N108:P108,IF($A$2&lt;3,$A$2,3))</f>
        <v>#DIV/0!</v>
      </c>
      <c r="BS108" s="111" t="e">
        <f t="shared" ref="BS108:BS114" si="139">BB108/INDEX(Q108:S108,IF($A$2&lt;7,$A$2-3,3))</f>
        <v>#DIV/0!</v>
      </c>
      <c r="BT108" s="18"/>
      <c r="BU108" s="18"/>
      <c r="BV108" s="111" t="e">
        <f t="shared" si="133"/>
        <v>#DIV/0!</v>
      </c>
    </row>
    <row r="109" spans="1:74" s="20" customFormat="1" hidden="1" outlineLevel="1" x14ac:dyDescent="0.25">
      <c r="A109" t="s">
        <v>35</v>
      </c>
      <c r="B109" s="6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s="18"/>
      <c r="AA109" s="18"/>
      <c r="AB109" s="18"/>
      <c r="AC109" s="18"/>
      <c r="AD109" s="18"/>
      <c r="AE109" s="18"/>
      <c r="AF109" s="22"/>
      <c r="AG109" s="22"/>
      <c r="AH109" s="22"/>
      <c r="AI109" s="22"/>
      <c r="AJ109" s="31"/>
      <c r="AK109" s="31"/>
      <c r="AL109" s="31"/>
      <c r="AM109" s="31"/>
      <c r="AN109" s="31"/>
      <c r="AO109" s="6">
        <f>[17]MP!$Z$44</f>
        <v>356</v>
      </c>
      <c r="AP109" s="6">
        <f>[18]MP!$Z$45</f>
        <v>388</v>
      </c>
      <c r="AQ109" s="6">
        <f>[19]MP!$Z$46</f>
        <v>387</v>
      </c>
      <c r="AR109" s="6">
        <f>[20]MP!Z42</f>
        <v>336</v>
      </c>
      <c r="AS109" s="6">
        <f>[21]MP!$Z$46</f>
        <v>325</v>
      </c>
      <c r="AT109" s="22">
        <f>[22]MP!$Z$46</f>
        <v>316</v>
      </c>
      <c r="BA109" s="22">
        <f t="shared" si="134"/>
        <v>387</v>
      </c>
      <c r="BB109" s="18">
        <f t="shared" si="135"/>
        <v>316</v>
      </c>
      <c r="BC109" s="18"/>
      <c r="BD109" s="18"/>
      <c r="BE109" s="22">
        <f t="shared" si="136"/>
        <v>316</v>
      </c>
      <c r="BF109" s="122" t="e">
        <f t="shared" si="137"/>
        <v>#DIV/0!</v>
      </c>
      <c r="BG109" s="111" t="e">
        <f t="shared" si="137"/>
        <v>#DIV/0!</v>
      </c>
      <c r="BH109" s="111" t="e">
        <f t="shared" si="132"/>
        <v>#DIV/0!</v>
      </c>
      <c r="BI109" s="111" t="e">
        <f t="shared" si="132"/>
        <v>#DIV/0!</v>
      </c>
      <c r="BJ109" s="111" t="e">
        <f t="shared" si="132"/>
        <v>#DIV/0!</v>
      </c>
      <c r="BK109" s="111" t="e">
        <f t="shared" si="132"/>
        <v>#DIV/0!</v>
      </c>
      <c r="BL109" s="18"/>
      <c r="BM109" s="18"/>
      <c r="BN109" s="18"/>
      <c r="BO109" s="18"/>
      <c r="BP109" s="18"/>
      <c r="BQ109" s="18"/>
      <c r="BR109" s="111" t="e">
        <f t="shared" si="138"/>
        <v>#DIV/0!</v>
      </c>
      <c r="BS109" s="111" t="e">
        <f t="shared" si="139"/>
        <v>#DIV/0!</v>
      </c>
      <c r="BT109" s="18"/>
      <c r="BU109" s="18"/>
      <c r="BV109" s="111" t="e">
        <f t="shared" si="133"/>
        <v>#DIV/0!</v>
      </c>
    </row>
    <row r="110" spans="1:74" s="20" customFormat="1" hidden="1" outlineLevel="1" x14ac:dyDescent="0.25">
      <c r="A110" t="s">
        <v>36</v>
      </c>
      <c r="B110" s="6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s="18"/>
      <c r="AA110" s="18"/>
      <c r="AB110" s="18"/>
      <c r="AC110" s="18"/>
      <c r="AD110" s="18"/>
      <c r="AE110" s="18"/>
      <c r="AF110" s="22"/>
      <c r="AG110" s="22"/>
      <c r="AH110" s="22"/>
      <c r="AI110" s="22"/>
      <c r="AJ110" s="31"/>
      <c r="AK110" s="31"/>
      <c r="AL110" s="31"/>
      <c r="AM110" s="31"/>
      <c r="AN110" s="31"/>
      <c r="AO110" s="6">
        <f>[17]MP!$Z$43</f>
        <v>143</v>
      </c>
      <c r="AP110" s="6">
        <f>[18]MP!$Z$44</f>
        <v>151</v>
      </c>
      <c r="AQ110" s="6">
        <f>[19]MP!$Z$45</f>
        <v>144</v>
      </c>
      <c r="AR110" s="6">
        <f>[20]MP!Z43</f>
        <v>147</v>
      </c>
      <c r="AS110" s="6">
        <f>[21]MP!$Z$45</f>
        <v>144</v>
      </c>
      <c r="AT110" s="22">
        <f>[22]MP!$Z$45</f>
        <v>134</v>
      </c>
      <c r="BA110" s="22">
        <f t="shared" si="134"/>
        <v>144</v>
      </c>
      <c r="BB110" s="18">
        <f t="shared" si="135"/>
        <v>134</v>
      </c>
      <c r="BC110" s="18"/>
      <c r="BD110" s="18"/>
      <c r="BE110" s="22">
        <f t="shared" si="136"/>
        <v>134</v>
      </c>
      <c r="BF110" s="122" t="e">
        <f t="shared" si="137"/>
        <v>#DIV/0!</v>
      </c>
      <c r="BG110" s="111" t="e">
        <f t="shared" si="137"/>
        <v>#DIV/0!</v>
      </c>
      <c r="BH110" s="111" t="e">
        <f t="shared" si="132"/>
        <v>#DIV/0!</v>
      </c>
      <c r="BI110" s="111" t="e">
        <f t="shared" si="132"/>
        <v>#DIV/0!</v>
      </c>
      <c r="BJ110" s="111" t="e">
        <f t="shared" si="132"/>
        <v>#DIV/0!</v>
      </c>
      <c r="BK110" s="111" t="e">
        <f t="shared" si="132"/>
        <v>#DIV/0!</v>
      </c>
      <c r="BL110" s="18"/>
      <c r="BM110" s="18"/>
      <c r="BN110" s="18"/>
      <c r="BO110" s="18"/>
      <c r="BP110" s="18"/>
      <c r="BQ110" s="18"/>
      <c r="BR110" s="111" t="e">
        <f t="shared" si="138"/>
        <v>#DIV/0!</v>
      </c>
      <c r="BS110" s="111" t="e">
        <f t="shared" si="139"/>
        <v>#DIV/0!</v>
      </c>
      <c r="BT110" s="18"/>
      <c r="BU110" s="18"/>
      <c r="BV110" s="111" t="e">
        <f t="shared" si="133"/>
        <v>#DIV/0!</v>
      </c>
    </row>
    <row r="111" spans="1:74" s="20" customFormat="1" hidden="1" outlineLevel="1" x14ac:dyDescent="0.25">
      <c r="A111" t="s">
        <v>37</v>
      </c>
      <c r="B111" s="6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s="18"/>
      <c r="AA111" s="18"/>
      <c r="AB111" s="18"/>
      <c r="AC111" s="18"/>
      <c r="AD111" s="18"/>
      <c r="AE111" s="18"/>
      <c r="AF111" s="22"/>
      <c r="AG111" s="22"/>
      <c r="AH111" s="22"/>
      <c r="AI111" s="22"/>
      <c r="AJ111" s="31"/>
      <c r="AK111" s="31"/>
      <c r="AL111" s="31"/>
      <c r="AM111" s="31"/>
      <c r="AN111" s="31"/>
      <c r="AO111" s="6">
        <f>[17]MP!Z41</f>
        <v>37</v>
      </c>
      <c r="AP111" s="6">
        <f>[18]MP!Z42</f>
        <v>40</v>
      </c>
      <c r="AQ111" s="6">
        <f>[19]MP!Z43</f>
        <v>40</v>
      </c>
      <c r="AR111" s="6">
        <f>[20]MP!Z44</f>
        <v>42</v>
      </c>
      <c r="AS111" s="6">
        <f>[21]MP!Z43</f>
        <v>43</v>
      </c>
      <c r="AT111" s="22">
        <f>[22]MP!Z43</f>
        <v>42</v>
      </c>
      <c r="BA111" s="22">
        <f t="shared" si="134"/>
        <v>40</v>
      </c>
      <c r="BB111" s="18">
        <f t="shared" si="135"/>
        <v>42</v>
      </c>
      <c r="BC111" s="18"/>
      <c r="BD111" s="18"/>
      <c r="BE111" s="22">
        <f t="shared" si="136"/>
        <v>42</v>
      </c>
      <c r="BF111" s="122" t="e">
        <f t="shared" si="137"/>
        <v>#DIV/0!</v>
      </c>
      <c r="BG111" s="111" t="e">
        <f t="shared" si="137"/>
        <v>#DIV/0!</v>
      </c>
      <c r="BH111" s="111" t="e">
        <f t="shared" si="132"/>
        <v>#DIV/0!</v>
      </c>
      <c r="BI111" s="111" t="e">
        <f t="shared" si="132"/>
        <v>#DIV/0!</v>
      </c>
      <c r="BJ111" s="111" t="e">
        <f t="shared" si="132"/>
        <v>#DIV/0!</v>
      </c>
      <c r="BK111" s="111" t="e">
        <f t="shared" si="132"/>
        <v>#DIV/0!</v>
      </c>
      <c r="BL111" s="18"/>
      <c r="BM111" s="18"/>
      <c r="BN111" s="18"/>
      <c r="BO111" s="18"/>
      <c r="BP111" s="18"/>
      <c r="BQ111" s="18"/>
      <c r="BR111" s="111" t="e">
        <f t="shared" si="138"/>
        <v>#DIV/0!</v>
      </c>
      <c r="BS111" s="111" t="e">
        <f t="shared" si="139"/>
        <v>#DIV/0!</v>
      </c>
      <c r="BT111" s="18"/>
      <c r="BU111" s="18"/>
      <c r="BV111" s="111" t="e">
        <f t="shared" si="133"/>
        <v>#DIV/0!</v>
      </c>
    </row>
    <row r="112" spans="1:74" s="20" customFormat="1" hidden="1" outlineLevel="1" x14ac:dyDescent="0.25">
      <c r="A112" t="s">
        <v>38</v>
      </c>
      <c r="B112" s="6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s="18"/>
      <c r="AA112" s="18"/>
      <c r="AB112" s="18"/>
      <c r="AC112" s="18"/>
      <c r="AD112" s="18"/>
      <c r="AE112" s="18"/>
      <c r="AF112" s="22"/>
      <c r="AG112" s="22"/>
      <c r="AH112" s="22"/>
      <c r="AI112" s="22"/>
      <c r="AJ112" s="31"/>
      <c r="AK112" s="31"/>
      <c r="AL112" s="31"/>
      <c r="AM112" s="31"/>
      <c r="AN112" s="31"/>
      <c r="AO112" s="6">
        <f>[17]MP!Z42</f>
        <v>18</v>
      </c>
      <c r="AP112" s="6">
        <f>[18]MP!Z43</f>
        <v>21</v>
      </c>
      <c r="AQ112" s="6">
        <f>[19]MP!Z44</f>
        <v>21</v>
      </c>
      <c r="AR112" s="6">
        <f>[20]MP!Z45</f>
        <v>21</v>
      </c>
      <c r="AS112" s="6">
        <f>[21]MP!Z44</f>
        <v>22</v>
      </c>
      <c r="AT112" s="22">
        <f>[22]MP!Z44</f>
        <v>23</v>
      </c>
      <c r="BA112" s="22">
        <f t="shared" si="134"/>
        <v>21</v>
      </c>
      <c r="BB112" s="18">
        <f t="shared" si="135"/>
        <v>23</v>
      </c>
      <c r="BC112" s="18"/>
      <c r="BD112" s="18"/>
      <c r="BE112" s="22">
        <f t="shared" si="136"/>
        <v>23</v>
      </c>
      <c r="BF112" s="122" t="e">
        <f t="shared" si="137"/>
        <v>#DIV/0!</v>
      </c>
      <c r="BG112" s="111" t="e">
        <f t="shared" si="137"/>
        <v>#DIV/0!</v>
      </c>
      <c r="BH112" s="111" t="e">
        <f t="shared" si="132"/>
        <v>#DIV/0!</v>
      </c>
      <c r="BI112" s="111" t="e">
        <f t="shared" si="132"/>
        <v>#DIV/0!</v>
      </c>
      <c r="BJ112" s="111" t="e">
        <f t="shared" si="132"/>
        <v>#DIV/0!</v>
      </c>
      <c r="BK112" s="111" t="e">
        <f t="shared" si="132"/>
        <v>#DIV/0!</v>
      </c>
      <c r="BL112" s="18"/>
      <c r="BM112" s="18"/>
      <c r="BN112" s="18"/>
      <c r="BO112" s="18"/>
      <c r="BP112" s="18"/>
      <c r="BQ112" s="18"/>
      <c r="BR112" s="111" t="e">
        <f t="shared" si="138"/>
        <v>#DIV/0!</v>
      </c>
      <c r="BS112" s="111" t="e">
        <f t="shared" si="139"/>
        <v>#DIV/0!</v>
      </c>
      <c r="BT112" s="18"/>
      <c r="BU112" s="18"/>
      <c r="BV112" s="111" t="e">
        <f t="shared" si="133"/>
        <v>#DIV/0!</v>
      </c>
    </row>
    <row r="113" spans="1:74" s="20" customFormat="1" hidden="1" outlineLevel="1" x14ac:dyDescent="0.25">
      <c r="A113" s="135" t="s">
        <v>136</v>
      </c>
      <c r="B113" s="6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s="18"/>
      <c r="AA113" s="18"/>
      <c r="AB113" s="18"/>
      <c r="AC113" s="18"/>
      <c r="AD113" s="18"/>
      <c r="AE113" s="18"/>
      <c r="AF113" s="22"/>
      <c r="AG113" s="22"/>
      <c r="AH113" s="22"/>
      <c r="AI113" s="22"/>
      <c r="AJ113" s="31"/>
      <c r="AK113" s="31"/>
      <c r="AL113" s="31"/>
      <c r="AM113" s="31"/>
      <c r="AN113" s="31"/>
      <c r="AO113" s="6"/>
      <c r="AP113" s="6">
        <f>[18]MP!$Z$46</f>
        <v>799</v>
      </c>
      <c r="AQ113" s="22">
        <f>[19]MP!$Z$41</f>
        <v>902</v>
      </c>
      <c r="AR113" s="22">
        <f>[20]MP!Z46</f>
        <v>1130</v>
      </c>
      <c r="AS113" s="22">
        <f>[21]MP!$Z$41</f>
        <v>1301</v>
      </c>
      <c r="AT113" s="22">
        <f>[22]MP!$Z$41</f>
        <v>1550</v>
      </c>
      <c r="BA113" s="22"/>
      <c r="BB113" s="18">
        <f t="shared" si="135"/>
        <v>1550</v>
      </c>
      <c r="BC113" s="18"/>
      <c r="BD113" s="18"/>
      <c r="BE113" s="22"/>
      <c r="BF113" s="122"/>
      <c r="BG113" s="111"/>
      <c r="BH113" s="111"/>
      <c r="BI113" s="111"/>
      <c r="BJ113" s="111"/>
      <c r="BK113" s="111"/>
      <c r="BL113" s="18"/>
      <c r="BM113" s="18"/>
      <c r="BN113" s="18"/>
      <c r="BO113" s="18"/>
      <c r="BP113" s="18"/>
      <c r="BQ113" s="18"/>
      <c r="BR113" s="111"/>
      <c r="BS113" s="111"/>
      <c r="BT113" s="18"/>
      <c r="BU113" s="18"/>
      <c r="BV113" s="111"/>
    </row>
    <row r="114" spans="1:74" s="19" customFormat="1" hidden="1" outlineLevel="1" x14ac:dyDescent="0.25">
      <c r="A114" s="1" t="s">
        <v>137</v>
      </c>
      <c r="B114" s="7">
        <f t="shared" ref="B114:Y114" si="140">SUM(B107:B112)</f>
        <v>0</v>
      </c>
      <c r="C114" s="7">
        <f t="shared" si="140"/>
        <v>0</v>
      </c>
      <c r="D114" s="7">
        <f t="shared" si="140"/>
        <v>0</v>
      </c>
      <c r="E114" s="7">
        <f t="shared" si="140"/>
        <v>0</v>
      </c>
      <c r="F114" s="7">
        <f t="shared" si="140"/>
        <v>0</v>
      </c>
      <c r="G114" s="7">
        <f t="shared" si="140"/>
        <v>0</v>
      </c>
      <c r="H114" s="7">
        <f t="shared" si="140"/>
        <v>0</v>
      </c>
      <c r="I114" s="7">
        <f t="shared" si="140"/>
        <v>0</v>
      </c>
      <c r="J114" s="7">
        <f t="shared" si="140"/>
        <v>0</v>
      </c>
      <c r="K114" s="7">
        <f t="shared" si="140"/>
        <v>0</v>
      </c>
      <c r="L114" s="7">
        <f t="shared" si="140"/>
        <v>0</v>
      </c>
      <c r="M114" s="7">
        <f t="shared" si="140"/>
        <v>0</v>
      </c>
      <c r="N114" s="7">
        <f t="shared" si="140"/>
        <v>0</v>
      </c>
      <c r="O114" s="7">
        <f t="shared" si="140"/>
        <v>0</v>
      </c>
      <c r="P114" s="7">
        <f t="shared" si="140"/>
        <v>0</v>
      </c>
      <c r="Q114" s="7">
        <f t="shared" si="140"/>
        <v>0</v>
      </c>
      <c r="R114" s="7">
        <f t="shared" si="140"/>
        <v>0</v>
      </c>
      <c r="S114" s="7">
        <f t="shared" si="140"/>
        <v>0</v>
      </c>
      <c r="T114" s="7">
        <f t="shared" si="140"/>
        <v>0</v>
      </c>
      <c r="U114" s="7">
        <f t="shared" si="140"/>
        <v>0</v>
      </c>
      <c r="V114" s="7">
        <f t="shared" si="140"/>
        <v>0</v>
      </c>
      <c r="W114" s="7">
        <f t="shared" si="140"/>
        <v>0</v>
      </c>
      <c r="X114" s="7">
        <f t="shared" si="140"/>
        <v>0</v>
      </c>
      <c r="Y114" s="7">
        <f t="shared" si="140"/>
        <v>0</v>
      </c>
      <c r="Z114" s="17">
        <f t="shared" ref="Z114" si="141">INDEX($N114:$Y114,$A$2)</f>
        <v>0</v>
      </c>
      <c r="AA114" s="17">
        <f t="shared" ref="AA114" si="142">P114</f>
        <v>0</v>
      </c>
      <c r="AB114" s="17">
        <f t="shared" ref="AB114" si="143">S114</f>
        <v>0</v>
      </c>
      <c r="AC114" s="17">
        <f t="shared" ref="AC114" si="144">V114</f>
        <v>0</v>
      </c>
      <c r="AD114" s="17">
        <f t="shared" ref="AD114" si="145">Y114</f>
        <v>0</v>
      </c>
      <c r="AE114" s="17">
        <f t="shared" ref="AE114" si="146">INDEX($B114:$M114,$A$2)</f>
        <v>0</v>
      </c>
      <c r="AF114" s="27">
        <f t="shared" ref="AF114" si="147">D114</f>
        <v>0</v>
      </c>
      <c r="AG114" s="27">
        <f t="shared" ref="AG114" si="148">G114</f>
        <v>0</v>
      </c>
      <c r="AH114" s="27">
        <f t="shared" ref="AH114" si="149">J114</f>
        <v>0</v>
      </c>
      <c r="AI114" s="27">
        <f t="shared" ref="AI114" si="150">M114</f>
        <v>0</v>
      </c>
      <c r="AJ114" s="32" t="e">
        <f t="shared" ref="AJ114" si="151">Z114/AE114-1</f>
        <v>#DIV/0!</v>
      </c>
      <c r="AK114" s="32" t="e">
        <f t="shared" ref="AK114:AN114" si="152">AA114/AF114-1</f>
        <v>#DIV/0!</v>
      </c>
      <c r="AL114" s="32" t="e">
        <f t="shared" si="152"/>
        <v>#DIV/0!</v>
      </c>
      <c r="AM114" s="32" t="e">
        <f t="shared" si="152"/>
        <v>#DIV/0!</v>
      </c>
      <c r="AN114" s="32" t="e">
        <f t="shared" si="152"/>
        <v>#DIV/0!</v>
      </c>
      <c r="AO114" s="7">
        <f t="shared" ref="AO114:AT114" si="153">SUM(AO107:AO112)</f>
        <v>3220</v>
      </c>
      <c r="AP114" s="7">
        <f t="shared" si="153"/>
        <v>2564</v>
      </c>
      <c r="AQ114" s="7">
        <f t="shared" si="153"/>
        <v>2534</v>
      </c>
      <c r="AR114" s="7">
        <f t="shared" si="153"/>
        <v>2327</v>
      </c>
      <c r="AS114" s="7">
        <f t="shared" si="153"/>
        <v>2436</v>
      </c>
      <c r="AT114" s="7">
        <f t="shared" si="153"/>
        <v>2491</v>
      </c>
      <c r="BA114" s="114">
        <f t="shared" ref="BA114:BE114" si="154">SUM(BA107:BA112)</f>
        <v>2534</v>
      </c>
      <c r="BB114" s="114">
        <f t="shared" si="154"/>
        <v>2491</v>
      </c>
      <c r="BC114" s="114">
        <f t="shared" si="154"/>
        <v>0</v>
      </c>
      <c r="BD114" s="114">
        <f t="shared" si="154"/>
        <v>0</v>
      </c>
      <c r="BE114" s="114">
        <f t="shared" si="154"/>
        <v>2491</v>
      </c>
      <c r="BF114" s="123" t="e">
        <f t="shared" si="137"/>
        <v>#DIV/0!</v>
      </c>
      <c r="BG114" s="118" t="e">
        <f t="shared" si="137"/>
        <v>#DIV/0!</v>
      </c>
      <c r="BH114" s="118" t="e">
        <f t="shared" si="137"/>
        <v>#DIV/0!</v>
      </c>
      <c r="BI114" s="118" t="e">
        <f t="shared" si="137"/>
        <v>#DIV/0!</v>
      </c>
      <c r="BJ114" s="118" t="e">
        <f t="shared" si="137"/>
        <v>#DIV/0!</v>
      </c>
      <c r="BK114" s="118" t="e">
        <f t="shared" si="137"/>
        <v>#DIV/0!</v>
      </c>
      <c r="BL114" s="37"/>
      <c r="BM114" s="37"/>
      <c r="BN114" s="37"/>
      <c r="BO114" s="37"/>
      <c r="BP114" s="37"/>
      <c r="BQ114" s="37"/>
      <c r="BR114" s="118" t="e">
        <f t="shared" si="138"/>
        <v>#DIV/0!</v>
      </c>
      <c r="BS114" s="111" t="e">
        <f t="shared" si="139"/>
        <v>#DIV/0!</v>
      </c>
      <c r="BT114" s="37"/>
      <c r="BU114" s="37"/>
      <c r="BV114" s="118" t="e">
        <f t="shared" si="133"/>
        <v>#DIV/0!</v>
      </c>
    </row>
    <row r="115" spans="1:74" hidden="1" outlineLevel="1" x14ac:dyDescent="0.25">
      <c r="T115">
        <f>SUM(T109:T112)</f>
        <v>0</v>
      </c>
      <c r="U115">
        <f t="shared" ref="U115:V115" si="155">SUM(U109:U112)</f>
        <v>0</v>
      </c>
      <c r="V115">
        <f t="shared" si="155"/>
        <v>0</v>
      </c>
      <c r="BF115" s="124"/>
    </row>
    <row r="116" spans="1:74" hidden="1" outlineLevel="1" x14ac:dyDescent="0.25">
      <c r="BF116" s="124"/>
    </row>
    <row r="117" spans="1:74" s="20" customFormat="1" hidden="1" outlineLevel="1" x14ac:dyDescent="0.25">
      <c r="A117" s="2" t="s">
        <v>15</v>
      </c>
      <c r="B117" s="3">
        <v>42005</v>
      </c>
      <c r="C117" s="3">
        <v>42036</v>
      </c>
      <c r="D117" s="3">
        <v>42064</v>
      </c>
      <c r="E117" s="3">
        <v>42095</v>
      </c>
      <c r="F117" s="3">
        <v>42125</v>
      </c>
      <c r="G117" s="3">
        <v>42156</v>
      </c>
      <c r="H117" s="3">
        <v>42186</v>
      </c>
      <c r="I117" s="3">
        <v>42217</v>
      </c>
      <c r="J117" s="3">
        <v>42248</v>
      </c>
      <c r="K117" s="3">
        <v>42278</v>
      </c>
      <c r="L117" s="3">
        <v>42309</v>
      </c>
      <c r="M117" s="3">
        <v>42339</v>
      </c>
      <c r="N117" s="3">
        <v>42370</v>
      </c>
      <c r="O117" s="3">
        <v>42401</v>
      </c>
      <c r="P117" s="3">
        <v>42430</v>
      </c>
      <c r="Q117" s="3">
        <v>42461</v>
      </c>
      <c r="R117" s="3">
        <v>42491</v>
      </c>
      <c r="S117" s="3">
        <v>42522</v>
      </c>
      <c r="T117" s="3">
        <v>42552</v>
      </c>
      <c r="U117" s="3">
        <v>42583</v>
      </c>
      <c r="V117" s="3">
        <v>42614</v>
      </c>
      <c r="W117" s="3">
        <v>42644</v>
      </c>
      <c r="X117" s="3">
        <v>42675</v>
      </c>
      <c r="Y117" s="3">
        <v>42705</v>
      </c>
      <c r="Z117" s="29" t="s">
        <v>138</v>
      </c>
      <c r="AA117" s="29" t="s">
        <v>19</v>
      </c>
      <c r="AB117" s="29" t="s">
        <v>20</v>
      </c>
      <c r="AC117" s="29" t="s">
        <v>21</v>
      </c>
      <c r="AD117" s="29" t="s">
        <v>22</v>
      </c>
      <c r="AE117" s="26" t="str">
        <f t="shared" ref="AE117:AI117" si="156">AE106</f>
        <v>YTD /15</v>
      </c>
      <c r="AF117" s="26" t="str">
        <f t="shared" si="156"/>
        <v>Q1 '15</v>
      </c>
      <c r="AG117" s="26" t="str">
        <f t="shared" si="156"/>
        <v>Q2 '15</v>
      </c>
      <c r="AH117" s="26" t="str">
        <f t="shared" si="156"/>
        <v>Q3 '15</v>
      </c>
      <c r="AI117" s="26" t="str">
        <f t="shared" si="156"/>
        <v>Q4 '15</v>
      </c>
      <c r="AJ117" s="30" t="s">
        <v>27</v>
      </c>
      <c r="AK117" s="30" t="s">
        <v>29</v>
      </c>
      <c r="AL117" s="30" t="s">
        <v>30</v>
      </c>
      <c r="AM117" s="30" t="s">
        <v>31</v>
      </c>
      <c r="AN117" s="30" t="s">
        <v>32</v>
      </c>
      <c r="AO117" s="108">
        <v>42736</v>
      </c>
      <c r="AP117" s="108">
        <v>42767</v>
      </c>
      <c r="AQ117" s="108">
        <v>42795</v>
      </c>
      <c r="AR117" s="108">
        <v>42826</v>
      </c>
      <c r="AS117" s="108">
        <v>42856</v>
      </c>
      <c r="AT117" s="108">
        <v>42887</v>
      </c>
      <c r="AU117" s="108">
        <v>42917</v>
      </c>
      <c r="AV117" s="108">
        <v>42948</v>
      </c>
      <c r="AW117" s="108">
        <v>42979</v>
      </c>
      <c r="AX117" s="108">
        <v>43009</v>
      </c>
      <c r="AY117" s="108">
        <v>43040</v>
      </c>
      <c r="AZ117" s="108">
        <v>43070</v>
      </c>
      <c r="BA117" s="29" t="s">
        <v>123</v>
      </c>
      <c r="BB117" s="29" t="s">
        <v>124</v>
      </c>
      <c r="BC117" s="29" t="s">
        <v>125</v>
      </c>
      <c r="BD117" s="29" t="s">
        <v>126</v>
      </c>
      <c r="BE117" s="29" t="str">
        <f>$BE$3</f>
        <v>YTD 6/17</v>
      </c>
      <c r="BF117" s="121">
        <v>42736</v>
      </c>
      <c r="BG117" s="108">
        <v>42767</v>
      </c>
      <c r="BH117" s="108">
        <v>42795</v>
      </c>
      <c r="BI117" s="108">
        <v>42826</v>
      </c>
      <c r="BJ117" s="108">
        <v>42856</v>
      </c>
      <c r="BK117" s="108">
        <v>42887</v>
      </c>
      <c r="BL117" s="108">
        <v>42917</v>
      </c>
      <c r="BM117" s="108">
        <v>42948</v>
      </c>
      <c r="BN117" s="108">
        <v>42979</v>
      </c>
      <c r="BO117" s="108">
        <v>43009</v>
      </c>
      <c r="BP117" s="108">
        <v>43040</v>
      </c>
      <c r="BQ117" s="108">
        <v>43070</v>
      </c>
      <c r="BR117" s="29" t="s">
        <v>127</v>
      </c>
      <c r="BS117" s="29" t="s">
        <v>128</v>
      </c>
      <c r="BT117" s="29" t="s">
        <v>96</v>
      </c>
      <c r="BU117" s="29" t="s">
        <v>129</v>
      </c>
      <c r="BV117" s="112" t="s">
        <v>130</v>
      </c>
    </row>
    <row r="118" spans="1:74" s="20" customFormat="1" hidden="1" outlineLevel="1" x14ac:dyDescent="0.25">
      <c r="A118" t="s">
        <v>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31"/>
      <c r="AK118" s="31"/>
      <c r="AL118" s="31"/>
      <c r="AM118" s="31"/>
      <c r="AN118" s="31"/>
      <c r="AO118" s="113">
        <f>[17]Recruit!$J$47</f>
        <v>150</v>
      </c>
      <c r="AP118" s="113">
        <f>[18]Recruit!$J$49</f>
        <v>323</v>
      </c>
      <c r="AQ118" s="113">
        <f>[19]Recruit!$J$47</f>
        <v>328</v>
      </c>
      <c r="AR118" s="113">
        <f>[20]Recruit!$J$48</f>
        <v>272</v>
      </c>
      <c r="AS118" s="113">
        <f>[21]Recruit!$J$48</f>
        <v>334</v>
      </c>
      <c r="AT118" s="113">
        <f>[22]Recruit!$J$49</f>
        <v>392</v>
      </c>
      <c r="AU118" s="113"/>
      <c r="AV118" s="113"/>
      <c r="AW118" s="113"/>
      <c r="AX118" s="113"/>
      <c r="AY118" s="113"/>
      <c r="AZ118" s="113"/>
      <c r="BA118" s="113">
        <f>SUM(AO118:INDEX(AO118:AQ118,IF($A$2&lt;3,$A$2,3)))</f>
        <v>801</v>
      </c>
      <c r="BB118" s="113">
        <f>SUM(AR118:INDEX(AR118:AT118,IF(AND($A$2&gt;3,A116&lt;7),$A$2-3,0)))</f>
        <v>998</v>
      </c>
      <c r="BC118" s="113">
        <f>SUM(AU118:INDEX(AU118:AW118,IF(AND($A$2&gt;6,$A$2&lt;10),$A$2-6,0)))</f>
        <v>0</v>
      </c>
      <c r="BD118" s="113">
        <f>SUM(AX118:INDEX(AX118:AZ118,IF($A$2&gt;9,$A$2-9,0)))</f>
        <v>0</v>
      </c>
      <c r="BE118" s="113">
        <f>SUM($AO118:INDEX(AO118:AZ118,$A$2))</f>
        <v>1799</v>
      </c>
      <c r="BF118" s="122">
        <f>IFERROR(AO118/N118,0)</f>
        <v>0</v>
      </c>
      <c r="BG118" s="111">
        <f t="shared" ref="BG118:BQ123" si="157">IFERROR(AP118/O118,0)</f>
        <v>0</v>
      </c>
      <c r="BH118" s="111">
        <f t="shared" si="157"/>
        <v>0</v>
      </c>
      <c r="BI118" s="111">
        <f t="shared" si="157"/>
        <v>0</v>
      </c>
      <c r="BJ118" s="111">
        <f t="shared" si="157"/>
        <v>0</v>
      </c>
      <c r="BK118" s="111">
        <f t="shared" si="157"/>
        <v>0</v>
      </c>
      <c r="BL118" s="111">
        <f t="shared" si="157"/>
        <v>0</v>
      </c>
      <c r="BM118" s="111">
        <f t="shared" si="157"/>
        <v>0</v>
      </c>
      <c r="BN118" s="111">
        <f t="shared" si="157"/>
        <v>0</v>
      </c>
      <c r="BO118" s="111">
        <f t="shared" si="157"/>
        <v>0</v>
      </c>
      <c r="BP118" s="111">
        <f t="shared" si="157"/>
        <v>0</v>
      </c>
      <c r="BQ118" s="111">
        <f t="shared" si="157"/>
        <v>0</v>
      </c>
      <c r="BR118" s="111">
        <f>IFERROR(BA118/SUM(N118:INDEX(N118:P118,IF($A$2&lt;3,$A$2,3))),0)</f>
        <v>0</v>
      </c>
      <c r="BS118" s="111">
        <f>IFERROR(BB118/SUM(Q118:INDEX(Q118:S118,IF($B$2&lt;3,$B$2,3))),0)</f>
        <v>0</v>
      </c>
      <c r="BT118" s="111">
        <f>IFERROR(BC118/SUM(T118:INDEX(T118:V118,IF($A$2&lt;3,$A$2,3))),0)</f>
        <v>0</v>
      </c>
      <c r="BU118" s="111">
        <f>IFERROR(BD118/SUM(W118:INDEX(W118:Y118,IF($A$2&lt;3,$A$2,3))),0)</f>
        <v>0</v>
      </c>
      <c r="BV118" s="111">
        <f>IFERROR(BE118/Z118,0)</f>
        <v>0</v>
      </c>
    </row>
    <row r="119" spans="1:74" s="20" customFormat="1" hidden="1" outlineLevel="1" x14ac:dyDescent="0.25">
      <c r="A119" t="s">
        <v>34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31"/>
      <c r="AK119" s="31"/>
      <c r="AL119" s="31"/>
      <c r="AM119" s="31"/>
      <c r="AN119" s="31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>
        <f>SUM(AO119:INDEX(AO119:AQ119,IF($A$2&lt;3,$A$2,3)))</f>
        <v>0</v>
      </c>
      <c r="BB119" s="113">
        <f>SUM(AR119:INDEX(AR119:AT119,IF(AND($A$2&gt;3,A117&lt;7),$A$2-3,0)))</f>
        <v>0</v>
      </c>
      <c r="BC119" s="113">
        <f>SUM(AU119:INDEX(AU119:AW119,IF(AND($A$2&gt;6,$A$2&lt;10),$A$2-6,0)))</f>
        <v>0</v>
      </c>
      <c r="BD119" s="113">
        <f>SUM(AX119:INDEX(AX119:AZ119,IF($A$2&gt;9,$A$2-9,0)))</f>
        <v>0</v>
      </c>
      <c r="BE119" s="113">
        <f>SUM($AO119:INDEX(AO119:AZ119,$A$2))</f>
        <v>0</v>
      </c>
      <c r="BF119" s="122">
        <f t="shared" ref="BF119:BF123" si="158">IFERROR(AO119/N119,0)</f>
        <v>0</v>
      </c>
      <c r="BG119" s="111">
        <f t="shared" si="157"/>
        <v>0</v>
      </c>
      <c r="BH119" s="111">
        <f t="shared" si="157"/>
        <v>0</v>
      </c>
      <c r="BI119" s="111">
        <f t="shared" si="157"/>
        <v>0</v>
      </c>
      <c r="BJ119" s="111">
        <f t="shared" si="157"/>
        <v>0</v>
      </c>
      <c r="BK119" s="111">
        <f t="shared" si="157"/>
        <v>0</v>
      </c>
      <c r="BL119" s="111">
        <f t="shared" si="157"/>
        <v>0</v>
      </c>
      <c r="BM119" s="111">
        <f t="shared" si="157"/>
        <v>0</v>
      </c>
      <c r="BN119" s="111">
        <f t="shared" si="157"/>
        <v>0</v>
      </c>
      <c r="BO119" s="111">
        <f t="shared" si="157"/>
        <v>0</v>
      </c>
      <c r="BP119" s="111">
        <f t="shared" si="157"/>
        <v>0</v>
      </c>
      <c r="BQ119" s="111">
        <f t="shared" si="157"/>
        <v>0</v>
      </c>
      <c r="BR119" s="111">
        <f>IFERROR(BA119/SUM(N119:INDEX(N119:P119,IF($A$2&lt;3,$A$2,3))),0)</f>
        <v>0</v>
      </c>
      <c r="BS119" s="111">
        <f>IFERROR(BB119/SUM(Q119:INDEX(Q119:S119,IF($B$2&lt;3,$B$2,3))),0)</f>
        <v>0</v>
      </c>
      <c r="BT119" s="111">
        <f>IFERROR(BC119/SUM(T119:INDEX(T119:V119,IF($A$2&lt;3,$A$2,3))),0)</f>
        <v>0</v>
      </c>
      <c r="BU119" s="111">
        <f>IFERROR(BD119/SUM(W119:INDEX(W119:Y119,IF($A$2&lt;3,$A$2,3))),0)</f>
        <v>0</v>
      </c>
      <c r="BV119" s="111">
        <f t="shared" ref="BV119:BV124" si="159">IFERROR(BE119/Z119,0)</f>
        <v>0</v>
      </c>
    </row>
    <row r="120" spans="1:74" s="20" customFormat="1" hidden="1" outlineLevel="1" x14ac:dyDescent="0.25">
      <c r="A120" t="s">
        <v>35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31"/>
      <c r="AK120" s="31"/>
      <c r="AL120" s="31"/>
      <c r="AM120" s="31"/>
      <c r="AN120" s="31"/>
      <c r="AO120" s="113">
        <f>[17]Recruit!$J$51</f>
        <v>21</v>
      </c>
      <c r="AP120" s="113">
        <f>[18]Recruit!$J$53</f>
        <v>41</v>
      </c>
      <c r="AQ120" s="113">
        <f>[19]Recruit!$J$50</f>
        <v>13</v>
      </c>
      <c r="AR120" s="113">
        <f>[20]Recruit!$J$52</f>
        <v>14</v>
      </c>
      <c r="AS120" s="113">
        <f>[21]Recruit!$J$52</f>
        <v>10</v>
      </c>
      <c r="AT120" s="113">
        <f>[22]Recruit!$J$53</f>
        <v>15</v>
      </c>
      <c r="AU120" s="113"/>
      <c r="AV120" s="113"/>
      <c r="AW120" s="113"/>
      <c r="AX120" s="113"/>
      <c r="AY120" s="113"/>
      <c r="AZ120" s="113"/>
      <c r="BA120" s="113">
        <f>SUM(AO120:INDEX(AO120:AQ120,IF($A$2&lt;3,$A$2,3)))</f>
        <v>75</v>
      </c>
      <c r="BB120" s="113">
        <f>SUM(AR120:INDEX(AR120:AT120,IF(AND($A$2&gt;3,A118&lt;7),$A$2-3,0)))</f>
        <v>39</v>
      </c>
      <c r="BC120" s="113">
        <f>SUM(AU120:INDEX(AU120:AW120,IF(AND($A$2&gt;6,$A$2&lt;10),$A$2-6,0)))</f>
        <v>0</v>
      </c>
      <c r="BD120" s="113">
        <f>SUM(AX120:INDEX(AX120:AZ120,IF($A$2&gt;9,$A$2-9,0)))</f>
        <v>0</v>
      </c>
      <c r="BE120" s="113">
        <f>SUM($AO120:INDEX(AO120:AZ120,$A$2))</f>
        <v>114</v>
      </c>
      <c r="BF120" s="122">
        <f t="shared" si="158"/>
        <v>0</v>
      </c>
      <c r="BG120" s="111">
        <f t="shared" si="157"/>
        <v>0</v>
      </c>
      <c r="BH120" s="111">
        <f t="shared" si="157"/>
        <v>0</v>
      </c>
      <c r="BI120" s="111">
        <f>IFERROR(AR120/Q120,0)</f>
        <v>0</v>
      </c>
      <c r="BJ120" s="111">
        <f t="shared" si="157"/>
        <v>0</v>
      </c>
      <c r="BK120" s="111">
        <f t="shared" si="157"/>
        <v>0</v>
      </c>
      <c r="BL120" s="111">
        <f t="shared" si="157"/>
        <v>0</v>
      </c>
      <c r="BM120" s="111">
        <f t="shared" si="157"/>
        <v>0</v>
      </c>
      <c r="BN120" s="111">
        <f t="shared" si="157"/>
        <v>0</v>
      </c>
      <c r="BO120" s="111">
        <f t="shared" si="157"/>
        <v>0</v>
      </c>
      <c r="BP120" s="111">
        <f t="shared" si="157"/>
        <v>0</v>
      </c>
      <c r="BQ120" s="111">
        <f t="shared" si="157"/>
        <v>0</v>
      </c>
      <c r="BR120" s="111">
        <f>IFERROR(BA120/SUM(N120:INDEX(N120:P120,IF($A$2&lt;3,$A$2,3))),0)</f>
        <v>0</v>
      </c>
      <c r="BS120" s="111">
        <f>IFERROR(BB120/SUM(Q120:INDEX(Q120:S120,IF($B$2&lt;3,$B$2,3))),0)</f>
        <v>0</v>
      </c>
      <c r="BT120" s="111">
        <f>IFERROR(BC120/SUM(T120:INDEX(T120:V120,IF($A$2&lt;3,$A$2,3))),0)</f>
        <v>0</v>
      </c>
      <c r="BU120" s="111">
        <f>IFERROR(BD120/SUM(W120:INDEX(W120:Y120,IF($A$2&lt;3,$A$2,3))),0)</f>
        <v>0</v>
      </c>
      <c r="BV120" s="111">
        <f t="shared" si="159"/>
        <v>0</v>
      </c>
    </row>
    <row r="121" spans="1:74" s="20" customFormat="1" hidden="1" outlineLevel="1" x14ac:dyDescent="0.25">
      <c r="A121" t="s">
        <v>36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31"/>
      <c r="AK121" s="31"/>
      <c r="AL121" s="31"/>
      <c r="AM121" s="31"/>
      <c r="AN121" s="31"/>
      <c r="AO121" s="113">
        <f>[17]Recruit!$J$50</f>
        <v>12</v>
      </c>
      <c r="AP121" s="113">
        <f>[18]Recruit!$J$52</f>
        <v>10</v>
      </c>
      <c r="AQ121" s="113">
        <f>[19]Recruit!$J$49</f>
        <v>5</v>
      </c>
      <c r="AR121" s="113">
        <f>[20]Recruit!$J$51</f>
        <v>3</v>
      </c>
      <c r="AS121" s="113">
        <f>[21]Recruit!$J$51</f>
        <v>5</v>
      </c>
      <c r="AT121" s="113">
        <f>[22]Recruit!$J$52</f>
        <v>3</v>
      </c>
      <c r="AU121" s="113"/>
      <c r="AV121" s="113"/>
      <c r="AW121" s="113"/>
      <c r="AX121" s="113"/>
      <c r="AY121" s="113"/>
      <c r="AZ121" s="113"/>
      <c r="BA121" s="113">
        <f>SUM(AO121:INDEX(AO121:AQ121,IF($A$2&lt;3,$A$2,3)))</f>
        <v>27</v>
      </c>
      <c r="BB121" s="113">
        <f>SUM(AR121:INDEX(AR121:AT121,IF(AND($A$2&gt;3,A119&lt;7),$A$2-3,0)))</f>
        <v>11</v>
      </c>
      <c r="BC121" s="113">
        <f>SUM(AU121:INDEX(AU121:AW121,IF(AND($A$2&gt;6,$A$2&lt;10),$A$2-6,0)))</f>
        <v>0</v>
      </c>
      <c r="BD121" s="113">
        <f>SUM(AX121:INDEX(AX121:AZ121,IF($A$2&gt;9,$A$2-9,0)))</f>
        <v>0</v>
      </c>
      <c r="BE121" s="113">
        <f>SUM($AO121:INDEX(AO121:AZ121,$A$2))</f>
        <v>38</v>
      </c>
      <c r="BF121" s="122">
        <f t="shared" si="158"/>
        <v>0</v>
      </c>
      <c r="BG121" s="111">
        <f t="shared" si="157"/>
        <v>0</v>
      </c>
      <c r="BH121" s="111">
        <f t="shared" si="157"/>
        <v>0</v>
      </c>
      <c r="BI121" s="111">
        <f>IFERROR(AR121/Q121,0)</f>
        <v>0</v>
      </c>
      <c r="BJ121" s="111">
        <f t="shared" si="157"/>
        <v>0</v>
      </c>
      <c r="BK121" s="111">
        <f t="shared" si="157"/>
        <v>0</v>
      </c>
      <c r="BL121" s="111">
        <f t="shared" si="157"/>
        <v>0</v>
      </c>
      <c r="BM121" s="111">
        <f t="shared" si="157"/>
        <v>0</v>
      </c>
      <c r="BN121" s="111">
        <f t="shared" si="157"/>
        <v>0</v>
      </c>
      <c r="BO121" s="111">
        <f t="shared" si="157"/>
        <v>0</v>
      </c>
      <c r="BP121" s="111">
        <f t="shared" si="157"/>
        <v>0</v>
      </c>
      <c r="BQ121" s="111">
        <f t="shared" si="157"/>
        <v>0</v>
      </c>
      <c r="BR121" s="111">
        <f>IFERROR(BA121/SUM(N121:INDEX(N121:P121,IF($A$2&lt;3,$A$2,3))),0)</f>
        <v>0</v>
      </c>
      <c r="BS121" s="111">
        <f>IFERROR(BB121/SUM(Q121:INDEX(Q121:S121,IF($B$2&lt;3,$B$2,3))),0)</f>
        <v>0</v>
      </c>
      <c r="BT121" s="111">
        <f>IFERROR(BC121/SUM(T121:INDEX(T121:V121,IF($A$2&lt;3,$A$2,3))),0)</f>
        <v>0</v>
      </c>
      <c r="BU121" s="111">
        <f>IFERROR(BD121/SUM(W121:INDEX(W121:Y121,IF($A$2&lt;3,$A$2,3))),0)</f>
        <v>0</v>
      </c>
      <c r="BV121" s="111">
        <f t="shared" si="159"/>
        <v>0</v>
      </c>
    </row>
    <row r="122" spans="1:74" s="20" customFormat="1" hidden="1" outlineLevel="1" x14ac:dyDescent="0.25">
      <c r="A122" t="s">
        <v>37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31"/>
      <c r="AK122" s="31"/>
      <c r="AL122" s="31"/>
      <c r="AM122" s="31"/>
      <c r="AN122" s="31"/>
      <c r="AO122" s="113">
        <f>[17]Recruit!J48</f>
        <v>3</v>
      </c>
      <c r="AP122" s="113">
        <f>[18]Recruit!J50</f>
        <v>3</v>
      </c>
      <c r="AQ122" s="113">
        <f>[19]Recruit!$J$48</f>
        <v>2</v>
      </c>
      <c r="AR122" s="113">
        <f>[20]Recruit!J49</f>
        <v>4</v>
      </c>
      <c r="AS122" s="113">
        <f>[21]Recruit!$J$49</f>
        <v>2</v>
      </c>
      <c r="AT122" s="113">
        <f>[22]Recruit!J50</f>
        <v>1</v>
      </c>
      <c r="AU122" s="113"/>
      <c r="AV122" s="113"/>
      <c r="AW122" s="113"/>
      <c r="AX122" s="113"/>
      <c r="AY122" s="113"/>
      <c r="AZ122" s="113"/>
      <c r="BA122" s="113">
        <f>SUM(AO122:INDEX(AO122:AQ122,IF($A$2&lt;3,$A$2,3)))</f>
        <v>8</v>
      </c>
      <c r="BB122" s="113">
        <f>SUM(AR122:INDEX(AR122:AT122,IF(AND($A$2&gt;3,A120&lt;7),$A$2-3,0)))</f>
        <v>7</v>
      </c>
      <c r="BC122" s="113">
        <f>SUM(AU122:INDEX(AU122:AW122,IF(AND($A$2&gt;6,$A$2&lt;10),$A$2-6,0)))</f>
        <v>0</v>
      </c>
      <c r="BD122" s="113">
        <f>SUM(AX122:INDEX(AX122:AZ122,IF($A$2&gt;9,$A$2-9,0)))</f>
        <v>0</v>
      </c>
      <c r="BE122" s="113">
        <f>SUM($AO122:INDEX(AO122:AZ122,$A$2))</f>
        <v>15</v>
      </c>
      <c r="BF122" s="122">
        <f t="shared" si="158"/>
        <v>0</v>
      </c>
      <c r="BG122" s="111">
        <f t="shared" si="157"/>
        <v>0</v>
      </c>
      <c r="BH122" s="111">
        <f t="shared" si="157"/>
        <v>0</v>
      </c>
      <c r="BI122" s="111">
        <f t="shared" si="157"/>
        <v>0</v>
      </c>
      <c r="BJ122" s="111">
        <f t="shared" si="157"/>
        <v>0</v>
      </c>
      <c r="BK122" s="111">
        <f t="shared" si="157"/>
        <v>0</v>
      </c>
      <c r="BL122" s="111">
        <f t="shared" si="157"/>
        <v>0</v>
      </c>
      <c r="BM122" s="111">
        <f t="shared" si="157"/>
        <v>0</v>
      </c>
      <c r="BN122" s="111">
        <f t="shared" si="157"/>
        <v>0</v>
      </c>
      <c r="BO122" s="111">
        <f t="shared" si="157"/>
        <v>0</v>
      </c>
      <c r="BP122" s="111">
        <f t="shared" si="157"/>
        <v>0</v>
      </c>
      <c r="BQ122" s="111">
        <f t="shared" si="157"/>
        <v>0</v>
      </c>
      <c r="BR122" s="111">
        <f>IFERROR(BA122/SUM(N122:INDEX(N122:P122,IF($A$2&lt;3,$A$2,3))),0)</f>
        <v>0</v>
      </c>
      <c r="BS122" s="111">
        <f>IFERROR(BB122/SUM(Q122:INDEX(Q122:S122,IF($B$2&lt;3,$B$2,3))),0)</f>
        <v>0</v>
      </c>
      <c r="BT122" s="111">
        <f>IFERROR(BC122/SUM(T122:INDEX(T122:V122,IF($A$2&lt;3,$A$2,3))),0)</f>
        <v>0</v>
      </c>
      <c r="BU122" s="111">
        <f>IFERROR(BD122/SUM(W122:INDEX(W122:Y122,IF($A$2&lt;3,$A$2,3))),0)</f>
        <v>0</v>
      </c>
      <c r="BV122" s="111">
        <f t="shared" si="159"/>
        <v>0</v>
      </c>
    </row>
    <row r="123" spans="1:74" s="20" customFormat="1" hidden="1" outlineLevel="1" x14ac:dyDescent="0.25">
      <c r="A123" t="s">
        <v>38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31"/>
      <c r="AK123" s="31"/>
      <c r="AL123" s="31"/>
      <c r="AM123" s="31"/>
      <c r="AN123" s="31"/>
      <c r="AO123" s="113">
        <f>[17]Recruit!J49</f>
        <v>3</v>
      </c>
      <c r="AP123" s="113">
        <f>[18]Recruit!J51</f>
        <v>4</v>
      </c>
      <c r="AQ123" s="113"/>
      <c r="AR123" s="113">
        <f>[20]Recruit!J50</f>
        <v>1</v>
      </c>
      <c r="AS123" s="113">
        <f>[21]Recruit!$J$50</f>
        <v>1</v>
      </c>
      <c r="AT123" s="113">
        <f>[22]Recruit!J51</f>
        <v>1</v>
      </c>
      <c r="AU123" s="113"/>
      <c r="AV123" s="113"/>
      <c r="AW123" s="113"/>
      <c r="AX123" s="113"/>
      <c r="AY123" s="113"/>
      <c r="AZ123" s="113"/>
      <c r="BA123" s="113">
        <f>SUM(AO123:INDEX(AO123:AQ123,IF($A$2&lt;3,$A$2,3)))</f>
        <v>7</v>
      </c>
      <c r="BB123" s="113">
        <f>SUM(AR123:INDEX(AR123:AT123,IF(AND($A$2&gt;3,A121&lt;7),$A$2-3,0)))</f>
        <v>3</v>
      </c>
      <c r="BC123" s="113">
        <f>SUM(AU123:INDEX(AU123:AW123,IF(AND($A$2&gt;6,$A$2&lt;10),$A$2-6,0)))</f>
        <v>0</v>
      </c>
      <c r="BD123" s="113">
        <f>SUM(AX123:INDEX(AX123:AZ123,IF($A$2&gt;9,$A$2-9,0)))</f>
        <v>0</v>
      </c>
      <c r="BE123" s="113">
        <f>SUM($AO123:INDEX(AO123:AZ123,$A$2))</f>
        <v>10</v>
      </c>
      <c r="BF123" s="122">
        <f t="shared" si="158"/>
        <v>0</v>
      </c>
      <c r="BG123" s="111">
        <f t="shared" si="157"/>
        <v>0</v>
      </c>
      <c r="BH123" s="111">
        <f t="shared" si="157"/>
        <v>0</v>
      </c>
      <c r="BI123" s="111">
        <f t="shared" si="157"/>
        <v>0</v>
      </c>
      <c r="BJ123" s="111">
        <f t="shared" si="157"/>
        <v>0</v>
      </c>
      <c r="BK123" s="111">
        <f t="shared" si="157"/>
        <v>0</v>
      </c>
      <c r="BL123" s="111">
        <f t="shared" si="157"/>
        <v>0</v>
      </c>
      <c r="BM123" s="111">
        <f t="shared" si="157"/>
        <v>0</v>
      </c>
      <c r="BN123" s="111">
        <f t="shared" si="157"/>
        <v>0</v>
      </c>
      <c r="BO123" s="111">
        <f t="shared" si="157"/>
        <v>0</v>
      </c>
      <c r="BP123" s="111">
        <f t="shared" si="157"/>
        <v>0</v>
      </c>
      <c r="BQ123" s="111">
        <f t="shared" si="157"/>
        <v>0</v>
      </c>
      <c r="BR123" s="111">
        <f>IFERROR(BA123/SUM(N123:INDEX(N123:P123,IF($A$2&lt;3,$A$2,3))),0)</f>
        <v>0</v>
      </c>
      <c r="BS123" s="111">
        <f>IFERROR(BB123/SUM(Q123:INDEX(Q123:S123,IF($B$2&lt;3,$B$2,3))),0)</f>
        <v>0</v>
      </c>
      <c r="BT123" s="111">
        <f>IFERROR(BC123/SUM(T123:INDEX(T123:V123,IF($A$2&lt;3,$A$2,3))),0)</f>
        <v>0</v>
      </c>
      <c r="BU123" s="111">
        <f>IFERROR(BD123/SUM(W123:INDEX(W123:Y123,IF($A$2&lt;3,$A$2,3))),0)</f>
        <v>0</v>
      </c>
      <c r="BV123" s="111">
        <f t="shared" si="159"/>
        <v>0</v>
      </c>
    </row>
    <row r="124" spans="1:74" s="20" customFormat="1" hidden="1" outlineLevel="1" x14ac:dyDescent="0.25">
      <c r="A124" s="1" t="s">
        <v>3</v>
      </c>
      <c r="B124" s="7">
        <f>SUM(B118:B123)</f>
        <v>0</v>
      </c>
      <c r="C124" s="7">
        <f t="shared" ref="C124:AD124" si="160">SUM(C118:C123)</f>
        <v>0</v>
      </c>
      <c r="D124" s="7">
        <f t="shared" si="160"/>
        <v>0</v>
      </c>
      <c r="E124" s="7">
        <f t="shared" si="160"/>
        <v>0</v>
      </c>
      <c r="F124" s="7">
        <f t="shared" si="160"/>
        <v>0</v>
      </c>
      <c r="G124" s="7">
        <f t="shared" si="160"/>
        <v>0</v>
      </c>
      <c r="H124" s="7">
        <f t="shared" si="160"/>
        <v>0</v>
      </c>
      <c r="I124" s="7">
        <f t="shared" si="160"/>
        <v>0</v>
      </c>
      <c r="J124" s="7">
        <f t="shared" si="160"/>
        <v>0</v>
      </c>
      <c r="K124" s="7">
        <f t="shared" si="160"/>
        <v>0</v>
      </c>
      <c r="L124" s="7">
        <f t="shared" si="160"/>
        <v>0</v>
      </c>
      <c r="M124" s="7">
        <f t="shared" si="160"/>
        <v>0</v>
      </c>
      <c r="N124" s="7">
        <f t="shared" si="160"/>
        <v>0</v>
      </c>
      <c r="O124" s="7">
        <f t="shared" si="160"/>
        <v>0</v>
      </c>
      <c r="P124" s="7">
        <f t="shared" si="160"/>
        <v>0</v>
      </c>
      <c r="Q124" s="7">
        <f t="shared" si="160"/>
        <v>0</v>
      </c>
      <c r="R124" s="7">
        <f t="shared" si="160"/>
        <v>0</v>
      </c>
      <c r="S124" s="7">
        <f t="shared" si="160"/>
        <v>0</v>
      </c>
      <c r="T124" s="7">
        <f t="shared" si="160"/>
        <v>0</v>
      </c>
      <c r="U124" s="7">
        <f t="shared" si="160"/>
        <v>0</v>
      </c>
      <c r="V124" s="7">
        <f t="shared" si="160"/>
        <v>0</v>
      </c>
      <c r="W124" s="7">
        <f t="shared" si="160"/>
        <v>0</v>
      </c>
      <c r="X124" s="7">
        <f t="shared" si="160"/>
        <v>0</v>
      </c>
      <c r="Y124" s="7">
        <f t="shared" si="160"/>
        <v>0</v>
      </c>
      <c r="Z124" s="7">
        <f t="shared" si="160"/>
        <v>0</v>
      </c>
      <c r="AA124" s="7">
        <f t="shared" si="160"/>
        <v>0</v>
      </c>
      <c r="AB124" s="7">
        <f t="shared" si="160"/>
        <v>0</v>
      </c>
      <c r="AC124" s="7">
        <f t="shared" si="160"/>
        <v>0</v>
      </c>
      <c r="AD124" s="7">
        <f t="shared" si="160"/>
        <v>0</v>
      </c>
      <c r="AE124" s="7">
        <f>SUM(B124                                                               : INDEX(B124:M124,$A$2))</f>
        <v>0</v>
      </c>
      <c r="AF124" s="7">
        <f t="shared" ref="AF124" si="161">SUM(B124:D124)</f>
        <v>0</v>
      </c>
      <c r="AG124" s="7">
        <f t="shared" ref="AG124" si="162">SUM(E124:G124)</f>
        <v>0</v>
      </c>
      <c r="AH124" s="7">
        <f t="shared" ref="AH124" si="163">SUM(H124:J124)</f>
        <v>0</v>
      </c>
      <c r="AI124" s="7">
        <f t="shared" ref="AI124" si="164">SUM(K124:M124)</f>
        <v>0</v>
      </c>
      <c r="AJ124" s="32" t="e">
        <f t="shared" ref="AJ124" si="165">Z124/AE124-1</f>
        <v>#DIV/0!</v>
      </c>
      <c r="AK124" s="32" t="e">
        <f t="shared" ref="AK124:AN124" si="166">AA124/AF124-1</f>
        <v>#DIV/0!</v>
      </c>
      <c r="AL124" s="32" t="e">
        <f t="shared" si="166"/>
        <v>#DIV/0!</v>
      </c>
      <c r="AM124" s="32" t="e">
        <f t="shared" si="166"/>
        <v>#DIV/0!</v>
      </c>
      <c r="AN124" s="32" t="e">
        <f t="shared" si="166"/>
        <v>#DIV/0!</v>
      </c>
      <c r="AO124" s="113">
        <f t="shared" ref="AO124:AT124" si="167">SUM(AO118:AO123)</f>
        <v>189</v>
      </c>
      <c r="AP124" s="113">
        <f t="shared" si="167"/>
        <v>381</v>
      </c>
      <c r="AQ124" s="113">
        <f t="shared" si="167"/>
        <v>348</v>
      </c>
      <c r="AR124" s="113">
        <f t="shared" si="167"/>
        <v>294</v>
      </c>
      <c r="AS124" s="113">
        <f t="shared" si="167"/>
        <v>352</v>
      </c>
      <c r="AT124" s="113">
        <f t="shared" si="167"/>
        <v>412</v>
      </c>
      <c r="AU124" s="113"/>
      <c r="AV124" s="113"/>
      <c r="AW124" s="113"/>
      <c r="AX124" s="113"/>
      <c r="AY124" s="113"/>
      <c r="AZ124" s="113"/>
      <c r="BA124" s="117">
        <f t="shared" ref="BA124" si="168">SUM(BA118:BA123)</f>
        <v>918</v>
      </c>
      <c r="BB124" s="117">
        <f>SUM(AR124:INDEX(AR124:AT124,IF(AND($A$2&gt;3,A122&lt;7),$A$2-3,0)))</f>
        <v>1058</v>
      </c>
      <c r="BC124" s="117">
        <f>SUM(AU124:INDEX(AU124:AW124,IF(AND($A$2&gt;6,$A$2&lt;10),$A$2-6,0)))</f>
        <v>0</v>
      </c>
      <c r="BD124" s="117">
        <f>SUM(AX124:INDEX(AX124:AZ124,IF($A$2&gt;9,$A$2-9,0)))</f>
        <v>0</v>
      </c>
      <c r="BE124" s="117">
        <f>SUM($AO124:INDEX(AO124:AZ124,$A$2))</f>
        <v>1976</v>
      </c>
      <c r="BF124" s="123" t="e">
        <f t="shared" ref="BF124:BQ124" si="169">AO124/N124</f>
        <v>#DIV/0!</v>
      </c>
      <c r="BG124" s="118" t="e">
        <f t="shared" si="169"/>
        <v>#DIV/0!</v>
      </c>
      <c r="BH124" s="118" t="e">
        <f t="shared" si="169"/>
        <v>#DIV/0!</v>
      </c>
      <c r="BI124" s="118" t="e">
        <f t="shared" si="169"/>
        <v>#DIV/0!</v>
      </c>
      <c r="BJ124" s="118" t="e">
        <f t="shared" si="169"/>
        <v>#DIV/0!</v>
      </c>
      <c r="BK124" s="118" t="e">
        <f t="shared" si="169"/>
        <v>#DIV/0!</v>
      </c>
      <c r="BL124" s="118" t="e">
        <f t="shared" si="169"/>
        <v>#DIV/0!</v>
      </c>
      <c r="BM124" s="118" t="e">
        <f t="shared" si="169"/>
        <v>#DIV/0!</v>
      </c>
      <c r="BN124" s="118" t="e">
        <f t="shared" si="169"/>
        <v>#DIV/0!</v>
      </c>
      <c r="BO124" s="118" t="e">
        <f t="shared" si="169"/>
        <v>#DIV/0!</v>
      </c>
      <c r="BP124" s="118" t="e">
        <f t="shared" si="169"/>
        <v>#DIV/0!</v>
      </c>
      <c r="BQ124" s="118" t="e">
        <f t="shared" si="169"/>
        <v>#DIV/0!</v>
      </c>
      <c r="BR124" s="118">
        <f>IFERROR(BA124/SUM(N124:INDEX(N124:P124,IF($A$2&lt;3,$A$2,3))),0)</f>
        <v>0</v>
      </c>
      <c r="BS124" s="118">
        <f>IFERROR(BB124/SUM(Q124:INDEX(Q124:S124,IF($B$2&lt;3,$B$2,3))),0)</f>
        <v>0</v>
      </c>
      <c r="BT124" s="118">
        <f>IFERROR(BC124/SUM(T124:INDEX(T124:V124,IF($A$2&lt;3,$A$2,3))),0)</f>
        <v>0</v>
      </c>
      <c r="BU124" s="118">
        <f>IFERROR(BD124/SUM(W124:INDEX(W124:Y124,IF($A$2&lt;3,$A$2,3))),0)</f>
        <v>0</v>
      </c>
      <c r="BV124" s="118">
        <f t="shared" si="159"/>
        <v>0</v>
      </c>
    </row>
    <row r="125" spans="1:74" hidden="1" outlineLevel="1" x14ac:dyDescent="0.25">
      <c r="BF125" s="124"/>
    </row>
    <row r="126" spans="1:74" hidden="1" outlineLevel="1" x14ac:dyDescent="0.25">
      <c r="BF126" s="124"/>
    </row>
    <row r="127" spans="1:74" s="17" customFormat="1" collapsed="1" x14ac:dyDescent="0.25">
      <c r="A127" s="2" t="s">
        <v>121</v>
      </c>
      <c r="B127" s="3">
        <f>'Agency North'!C127</f>
        <v>42005</v>
      </c>
      <c r="C127" s="3">
        <f>'Agency North'!D127</f>
        <v>42036</v>
      </c>
      <c r="D127" s="3">
        <f>'Agency North'!E127</f>
        <v>42064</v>
      </c>
      <c r="E127" s="3">
        <f>'Agency North'!F127</f>
        <v>42095</v>
      </c>
      <c r="F127" s="3">
        <f>'Agency North'!G127</f>
        <v>42125</v>
      </c>
      <c r="G127" s="3">
        <f>'Agency North'!H127</f>
        <v>42156</v>
      </c>
      <c r="H127" s="3">
        <f>'Agency North'!I127</f>
        <v>42186</v>
      </c>
      <c r="I127" s="3">
        <f>'Agency North'!J127</f>
        <v>42217</v>
      </c>
      <c r="J127" s="3">
        <f>'Agency North'!K127</f>
        <v>42248</v>
      </c>
      <c r="K127" s="3">
        <f>'Agency North'!L127</f>
        <v>42278</v>
      </c>
      <c r="L127" s="3">
        <f>'Agency North'!M127</f>
        <v>42309</v>
      </c>
      <c r="M127" s="3">
        <f>'Agency North'!N127</f>
        <v>42339</v>
      </c>
      <c r="N127" s="3">
        <f>'Agency North'!O127</f>
        <v>42370</v>
      </c>
      <c r="O127" s="3">
        <f>'Agency North'!P127</f>
        <v>42401</v>
      </c>
      <c r="P127" s="3">
        <f>'Agency North'!Q127</f>
        <v>42430</v>
      </c>
      <c r="Q127" s="3">
        <f>'Agency North'!R127</f>
        <v>42461</v>
      </c>
      <c r="R127" s="3">
        <f>'Agency North'!S127</f>
        <v>42491</v>
      </c>
      <c r="S127" s="3">
        <f>'Agency North'!T127</f>
        <v>42522</v>
      </c>
      <c r="T127" s="3">
        <f>'Agency North'!U127</f>
        <v>42552</v>
      </c>
      <c r="U127" s="3">
        <f>'Agency North'!V127</f>
        <v>42583</v>
      </c>
      <c r="V127" s="3">
        <f>'Agency North'!W127</f>
        <v>42614</v>
      </c>
      <c r="W127" s="3">
        <f>'Agency North'!X127</f>
        <v>42644</v>
      </c>
      <c r="X127" s="3">
        <f>'Agency North'!Y127</f>
        <v>42675</v>
      </c>
      <c r="Y127" s="3">
        <f>'Agency North'!Z127</f>
        <v>42705</v>
      </c>
      <c r="Z127" s="29" t="str">
        <f>"YTD " &amp; A126 &amp;"/16"</f>
        <v>YTD /16</v>
      </c>
      <c r="AA127" s="29" t="s">
        <v>19</v>
      </c>
      <c r="AB127" s="29" t="s">
        <v>20</v>
      </c>
      <c r="AC127" s="29" t="s">
        <v>21</v>
      </c>
      <c r="AD127" s="29" t="s">
        <v>22</v>
      </c>
      <c r="AE127" s="26" t="str">
        <f>"YTD " &amp; A126 &amp;"/15"</f>
        <v>YTD /15</v>
      </c>
      <c r="AF127" s="26" t="s">
        <v>23</v>
      </c>
      <c r="AG127" s="26" t="s">
        <v>24</v>
      </c>
      <c r="AH127" s="26" t="s">
        <v>25</v>
      </c>
      <c r="AI127" s="26" t="s">
        <v>26</v>
      </c>
      <c r="AJ127" s="30" t="s">
        <v>27</v>
      </c>
      <c r="AK127" s="30" t="s">
        <v>29</v>
      </c>
      <c r="AL127" s="30" t="s">
        <v>30</v>
      </c>
      <c r="AM127" s="30" t="s">
        <v>31</v>
      </c>
      <c r="AN127" s="30" t="s">
        <v>32</v>
      </c>
      <c r="AO127" s="108">
        <v>42736</v>
      </c>
      <c r="AP127" s="108">
        <v>42767</v>
      </c>
      <c r="AQ127" s="108">
        <v>42795</v>
      </c>
      <c r="AR127" s="108">
        <v>42826</v>
      </c>
      <c r="AS127" s="108">
        <v>42856</v>
      </c>
      <c r="AT127" s="108">
        <v>42887</v>
      </c>
      <c r="AU127" s="108">
        <v>42917</v>
      </c>
      <c r="AV127" s="108">
        <v>42948</v>
      </c>
      <c r="AW127" s="108">
        <v>42979</v>
      </c>
      <c r="AX127" s="108">
        <v>43009</v>
      </c>
      <c r="AY127" s="108">
        <v>43040</v>
      </c>
      <c r="AZ127" s="108">
        <v>43070</v>
      </c>
      <c r="BA127" s="29" t="s">
        <v>123</v>
      </c>
      <c r="BB127" s="29" t="s">
        <v>124</v>
      </c>
      <c r="BC127" s="29" t="s">
        <v>125</v>
      </c>
      <c r="BD127" s="29" t="s">
        <v>126</v>
      </c>
      <c r="BE127" s="29" t="str">
        <f>$BE$3</f>
        <v>YTD 6/17</v>
      </c>
      <c r="BF127" s="121">
        <v>42736</v>
      </c>
      <c r="BG127" s="108">
        <v>42767</v>
      </c>
      <c r="BH127" s="108">
        <v>42795</v>
      </c>
      <c r="BI127" s="108">
        <v>42826</v>
      </c>
      <c r="BJ127" s="108">
        <v>42856</v>
      </c>
      <c r="BK127" s="108">
        <v>42887</v>
      </c>
      <c r="BL127" s="108">
        <v>42917</v>
      </c>
      <c r="BM127" s="108">
        <v>42948</v>
      </c>
      <c r="BN127" s="108">
        <v>42979</v>
      </c>
      <c r="BO127" s="108">
        <v>43009</v>
      </c>
      <c r="BP127" s="108">
        <v>43040</v>
      </c>
      <c r="BQ127" s="108">
        <v>43070</v>
      </c>
      <c r="BR127" s="29" t="s">
        <v>127</v>
      </c>
      <c r="BS127" s="29" t="s">
        <v>128</v>
      </c>
      <c r="BT127" s="29" t="s">
        <v>96</v>
      </c>
      <c r="BU127" s="29" t="s">
        <v>129</v>
      </c>
      <c r="BV127" s="112" t="s">
        <v>130</v>
      </c>
    </row>
    <row r="128" spans="1:74" x14ac:dyDescent="0.25">
      <c r="A128" t="s">
        <v>159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W128" s="6"/>
      <c r="X128" s="6"/>
      <c r="Y128" s="6"/>
      <c r="Z128" s="22"/>
      <c r="AA128" s="22"/>
      <c r="AB128" s="22"/>
      <c r="AC128" s="22"/>
      <c r="AD128" s="22"/>
      <c r="AE128" s="33"/>
      <c r="AF128" s="6"/>
      <c r="AG128" s="6"/>
      <c r="AH128" s="6"/>
      <c r="AI128" s="6"/>
      <c r="AJ128" s="31"/>
      <c r="AK128" s="31"/>
      <c r="AL128" s="31"/>
      <c r="AM128" s="31"/>
      <c r="AN128" s="31"/>
      <c r="AO128" s="6">
        <f>[17]APE!L34</f>
        <v>4232.5529999999999</v>
      </c>
      <c r="AP128" s="22">
        <f>[18]APE!L35</f>
        <v>6562.8535000000002</v>
      </c>
      <c r="AQ128" s="22">
        <f>[19]APE!L36</f>
        <v>3682.39</v>
      </c>
      <c r="AR128" s="22">
        <f>[20]APE!V36</f>
        <v>3365.57</v>
      </c>
      <c r="AS128" s="22">
        <f>[21]APE!V36</f>
        <v>5602.64</v>
      </c>
      <c r="AT128" s="22">
        <f>[22]APE!V36</f>
        <v>5572.51</v>
      </c>
      <c r="BA128" s="110">
        <f>SUM(AO128:INDEX(AO128:AQ128,IF($A$2&lt;3,$A$2,3)))</f>
        <v>14477.7965</v>
      </c>
      <c r="BB128" s="110">
        <f>SUM(AR128:INDEX(AR128:AT128,IF(AND($A$2&gt;3,$A$2&lt;7),$A$2-3,0)))</f>
        <v>14540.720000000001</v>
      </c>
      <c r="BC128" s="110">
        <f>SUM(AU128:INDEX(AU128:AW128,IF(AND($A$2&gt;6,$A$2&lt;10),$A$2-6,0)))</f>
        <v>0</v>
      </c>
      <c r="BD128" s="110">
        <f>SUM(AX128:INDEX(AX128:AZ128,IF($A$2&gt;9,$A$2-9,0)))</f>
        <v>0</v>
      </c>
      <c r="BE128" s="110">
        <f>SUM($AO128:INDEX(AO128:AZ128,$A$2))</f>
        <v>29018.516499999998</v>
      </c>
      <c r="BF128" s="125">
        <f>IFERROR(AO128/N128,0)</f>
        <v>0</v>
      </c>
      <c r="BG128" s="111">
        <f t="shared" ref="BG128:BQ136" si="170">IFERROR(AP128/O128,0)</f>
        <v>0</v>
      </c>
      <c r="BH128" s="111">
        <f t="shared" si="170"/>
        <v>0</v>
      </c>
      <c r="BI128" s="111">
        <f t="shared" si="170"/>
        <v>0</v>
      </c>
      <c r="BJ128" s="111">
        <f t="shared" si="170"/>
        <v>0</v>
      </c>
      <c r="BK128" s="111">
        <f t="shared" si="170"/>
        <v>0</v>
      </c>
      <c r="BL128" s="111">
        <f t="shared" si="170"/>
        <v>0</v>
      </c>
      <c r="BM128" s="111">
        <f t="shared" si="170"/>
        <v>0</v>
      </c>
      <c r="BN128" s="111">
        <f t="shared" si="170"/>
        <v>0</v>
      </c>
      <c r="BO128" s="111">
        <f t="shared" si="170"/>
        <v>0</v>
      </c>
      <c r="BP128" s="111">
        <f t="shared" si="170"/>
        <v>0</v>
      </c>
      <c r="BQ128" s="111">
        <f t="shared" si="170"/>
        <v>0</v>
      </c>
      <c r="BR128" s="111">
        <f>IFERROR(BA128/SUM(N128:INDEX(N128:P128,IF($A$2&lt;3,$A$2,3))),0)</f>
        <v>0</v>
      </c>
      <c r="BS128" s="111">
        <f>IFERROR(BB128/SUM(Q128:INDEX(Q128:S128,IF($A$2&lt;7,$A$2-3,3))),0)</f>
        <v>0</v>
      </c>
      <c r="BT128" s="111">
        <f>IFERROR(BC128/SUM(P128:INDEX(P128:R128,IF($A$2&lt;3,$A$2,3))),0)</f>
        <v>0</v>
      </c>
      <c r="BU128" s="111">
        <f>IFERROR(BD128/SUM(Q128:INDEX(Q128:S128,IF($A$2&lt;3,$A$2,3))),0)</f>
        <v>0</v>
      </c>
      <c r="BV128" s="111">
        <f>IFERROR(BE128/Z128,0)</f>
        <v>0</v>
      </c>
    </row>
    <row r="129" spans="1:74" x14ac:dyDescent="0.25">
      <c r="A129" t="s">
        <v>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W129" s="6"/>
      <c r="X129" s="6"/>
      <c r="Y129" s="6"/>
      <c r="Z129" s="22"/>
      <c r="AA129" s="22"/>
      <c r="AB129" s="22"/>
      <c r="AC129" s="22"/>
      <c r="AD129" s="22"/>
      <c r="AE129" s="6"/>
      <c r="AF129" s="6"/>
      <c r="AG129" s="6"/>
      <c r="AH129" s="6"/>
      <c r="AI129" s="6"/>
      <c r="AJ129" s="31"/>
      <c r="AK129" s="31"/>
      <c r="AL129" s="31"/>
      <c r="AM129" s="31"/>
      <c r="AN129" s="31"/>
      <c r="AO129" s="6">
        <f>[17]APE!L35</f>
        <v>0</v>
      </c>
      <c r="AP129" s="22">
        <f>[18]APE!L36</f>
        <v>0</v>
      </c>
      <c r="AQ129" s="22">
        <f>[19]APE!L37</f>
        <v>0</v>
      </c>
      <c r="AR129" s="22">
        <f>[20]APE!V37</f>
        <v>0</v>
      </c>
      <c r="AS129" s="22">
        <f>[21]APE!V37</f>
        <v>0</v>
      </c>
      <c r="AT129" s="22">
        <f>[22]APE!V37</f>
        <v>0</v>
      </c>
      <c r="BA129" s="110">
        <f>SUM(AO129:INDEX(AO129:AQ129,IF($A$2&lt;3,$A$2,3)))</f>
        <v>0</v>
      </c>
      <c r="BB129" s="110">
        <f>SUM(AR129:INDEX(AR129:AT129,IF(AND($A$2&gt;3,$A$2&lt;7),$A$2-3,0)))</f>
        <v>0</v>
      </c>
      <c r="BC129" s="110">
        <f>SUM(AU129:INDEX(AU129:AW129,IF(AND($A$2&gt;6,$A$2&lt;10),$A$2-6,0)))</f>
        <v>0</v>
      </c>
      <c r="BD129" s="110">
        <f>SUM(AX129:INDEX(AX129:AZ129,IF($A$2&gt;9,$A$2-9,0)))</f>
        <v>0</v>
      </c>
      <c r="BE129" s="110">
        <f>SUM($AO129:INDEX(AO129:AZ129,$A$2))</f>
        <v>0</v>
      </c>
      <c r="BF129" s="125">
        <f t="shared" ref="BF129:BF136" si="171">IFERROR(AO129/N129,0)</f>
        <v>0</v>
      </c>
      <c r="BG129" s="111">
        <f t="shared" si="170"/>
        <v>0</v>
      </c>
      <c r="BH129" s="111">
        <f t="shared" si="170"/>
        <v>0</v>
      </c>
      <c r="BI129" s="111">
        <f t="shared" si="170"/>
        <v>0</v>
      </c>
      <c r="BJ129" s="111">
        <f t="shared" si="170"/>
        <v>0</v>
      </c>
      <c r="BK129" s="111">
        <f t="shared" si="170"/>
        <v>0</v>
      </c>
      <c r="BL129" s="111">
        <f t="shared" si="170"/>
        <v>0</v>
      </c>
      <c r="BM129" s="111">
        <f t="shared" si="170"/>
        <v>0</v>
      </c>
      <c r="BN129" s="111">
        <f t="shared" si="170"/>
        <v>0</v>
      </c>
      <c r="BO129" s="111">
        <f t="shared" si="170"/>
        <v>0</v>
      </c>
      <c r="BP129" s="111">
        <f t="shared" si="170"/>
        <v>0</v>
      </c>
      <c r="BQ129" s="111">
        <f t="shared" si="170"/>
        <v>0</v>
      </c>
      <c r="BR129" s="111">
        <f>IFERROR(BA129/SUM(N129:INDEX(N129:P129,IF($A$2&lt;3,$A$2,3))),0)</f>
        <v>0</v>
      </c>
      <c r="BS129" s="111">
        <f>IFERROR(BB129/SUM(Q129:INDEX(Q129:S129,IF($A$2&lt;7,$A$2-3,3))),0)</f>
        <v>0</v>
      </c>
      <c r="BT129" s="111">
        <f>IFERROR(BC129/SUM(P129:INDEX(P129:R129,IF($A$2&lt;3,$A$2,3))),0)</f>
        <v>0</v>
      </c>
      <c r="BU129" s="111">
        <f>IFERROR(BD129/SUM(Q129:INDEX(Q129:S129,IF($A$2&lt;3,$A$2,3))),0)</f>
        <v>0</v>
      </c>
      <c r="BV129" s="111">
        <f t="shared" ref="BV129:BV136" si="172">IFERROR(BE129/Z129,0)</f>
        <v>0</v>
      </c>
    </row>
    <row r="130" spans="1:74" x14ac:dyDescent="0.25">
      <c r="A130" t="s">
        <v>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W130" s="6"/>
      <c r="X130" s="6"/>
      <c r="Y130" s="6"/>
      <c r="Z130" s="22"/>
      <c r="AA130" s="22"/>
      <c r="AB130" s="22"/>
      <c r="AC130" s="22"/>
      <c r="AD130" s="22"/>
      <c r="AE130" s="6"/>
      <c r="AF130" s="6"/>
      <c r="AG130" s="6"/>
      <c r="AH130" s="6"/>
      <c r="AI130" s="6"/>
      <c r="AJ130" s="31"/>
      <c r="AK130" s="31"/>
      <c r="AL130" s="31"/>
      <c r="AM130" s="31"/>
      <c r="AN130" s="31"/>
      <c r="AO130" s="6">
        <f>[17]APE!L36</f>
        <v>0</v>
      </c>
      <c r="AP130" s="22">
        <f>[18]APE!L37</f>
        <v>0</v>
      </c>
      <c r="AQ130" s="22">
        <f>[19]APE!L38</f>
        <v>0</v>
      </c>
      <c r="AR130" s="22">
        <f>[20]APE!V38</f>
        <v>0</v>
      </c>
      <c r="AS130" s="22">
        <f>[21]APE!V38</f>
        <v>0</v>
      </c>
      <c r="AT130" s="22">
        <f>[22]APE!V38</f>
        <v>0</v>
      </c>
      <c r="BA130" s="110">
        <f>SUM(AO130:INDEX(AO130:AQ130,IF($A$2&lt;3,$A$2,3)))</f>
        <v>0</v>
      </c>
      <c r="BB130" s="110">
        <f>SUM(AR130:INDEX(AR130:AT130,IF(AND($A$2&gt;3,$A$2&lt;7),$A$2-3,0)))</f>
        <v>0</v>
      </c>
      <c r="BC130" s="110">
        <f>SUM(AU130:INDEX(AU130:AW130,IF(AND($A$2&gt;6,$A$2&lt;10),$A$2-6,0)))</f>
        <v>0</v>
      </c>
      <c r="BD130" s="110">
        <f>SUM(AX130:INDEX(AX130:AZ130,IF($A$2&gt;9,$A$2-9,0)))</f>
        <v>0</v>
      </c>
      <c r="BE130" s="110">
        <f>SUM($AO130:INDEX(AO130:AZ130,$A$2))</f>
        <v>0</v>
      </c>
      <c r="BF130" s="125">
        <f t="shared" si="171"/>
        <v>0</v>
      </c>
      <c r="BG130" s="111">
        <f t="shared" si="170"/>
        <v>0</v>
      </c>
      <c r="BH130" s="111">
        <f t="shared" si="170"/>
        <v>0</v>
      </c>
      <c r="BI130" s="111">
        <f t="shared" si="170"/>
        <v>0</v>
      </c>
      <c r="BJ130" s="111">
        <f t="shared" si="170"/>
        <v>0</v>
      </c>
      <c r="BK130" s="111">
        <f t="shared" si="170"/>
        <v>0</v>
      </c>
      <c r="BL130" s="111">
        <f t="shared" si="170"/>
        <v>0</v>
      </c>
      <c r="BM130" s="111">
        <f t="shared" si="170"/>
        <v>0</v>
      </c>
      <c r="BN130" s="111">
        <f t="shared" si="170"/>
        <v>0</v>
      </c>
      <c r="BO130" s="111">
        <f t="shared" si="170"/>
        <v>0</v>
      </c>
      <c r="BP130" s="111">
        <f t="shared" si="170"/>
        <v>0</v>
      </c>
      <c r="BQ130" s="111">
        <f t="shared" si="170"/>
        <v>0</v>
      </c>
      <c r="BR130" s="111">
        <f>IFERROR(BA130/SUM(N130:INDEX(N130:P130,IF($A$2&lt;3,$A$2,3))),0)</f>
        <v>0</v>
      </c>
      <c r="BS130" s="111">
        <f>IFERROR(BB130/SUM(Q130:INDEX(Q130:S130,IF($A$2&lt;7,$A$2-3,3))),0)</f>
        <v>0</v>
      </c>
      <c r="BT130" s="111">
        <f>IFERROR(BC130/SUM(P130:INDEX(P130:R130,IF($A$2&lt;3,$A$2,3))),0)</f>
        <v>0</v>
      </c>
      <c r="BU130" s="111">
        <f>IFERROR(BD130/SUM(Q130:INDEX(Q130:S130,IF($A$2&lt;3,$A$2,3))),0)</f>
        <v>0</v>
      </c>
      <c r="BV130" s="111">
        <f t="shared" si="172"/>
        <v>0</v>
      </c>
    </row>
    <row r="131" spans="1:74" x14ac:dyDescent="0.25">
      <c r="A131" t="s">
        <v>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W131" s="6"/>
      <c r="X131" s="6"/>
      <c r="Y131" s="6"/>
      <c r="Z131" s="22"/>
      <c r="AA131" s="22"/>
      <c r="AB131" s="22"/>
      <c r="AC131" s="22"/>
      <c r="AD131" s="22"/>
      <c r="AE131" s="6"/>
      <c r="AF131" s="6"/>
      <c r="AG131" s="6"/>
      <c r="AH131" s="6"/>
      <c r="AI131" s="6"/>
      <c r="AJ131" s="31"/>
      <c r="AK131" s="31"/>
      <c r="AL131" s="31"/>
      <c r="AM131" s="31"/>
      <c r="AN131" s="31"/>
      <c r="AO131" s="6">
        <f>[17]APE!L37</f>
        <v>6.7889999999999997</v>
      </c>
      <c r="AP131" s="22">
        <f>[18]APE!L38</f>
        <v>13.279</v>
      </c>
      <c r="AQ131" s="22">
        <f>[19]APE!L39</f>
        <v>0</v>
      </c>
      <c r="AR131" s="22">
        <f>[20]APE!V39</f>
        <v>0</v>
      </c>
      <c r="AS131" s="22">
        <f>[21]APE!V39</f>
        <v>0</v>
      </c>
      <c r="AT131" s="22">
        <f>[22]APE!V39</f>
        <v>20.8</v>
      </c>
      <c r="BA131" s="110">
        <f>SUM(AO131:INDEX(AO131:AQ131,IF($A$2&lt;3,$A$2,3)))</f>
        <v>20.067999999999998</v>
      </c>
      <c r="BB131" s="110">
        <f>SUM(AR131:INDEX(AR131:AT131,IF(AND($A$2&gt;3,$A$2&lt;7),$A$2-3,0)))</f>
        <v>20.8</v>
      </c>
      <c r="BC131" s="110">
        <f>SUM(AU131:INDEX(AU131:AW131,IF(AND($A$2&gt;6,$A$2&lt;10),$A$2-6,0)))</f>
        <v>0</v>
      </c>
      <c r="BD131" s="110">
        <f>SUM(AX131:INDEX(AX131:AZ131,IF($A$2&gt;9,$A$2-9,0)))</f>
        <v>0</v>
      </c>
      <c r="BE131" s="110">
        <f>SUM($AO131:INDEX(AO131:AZ131,$A$2))</f>
        <v>40.867999999999995</v>
      </c>
      <c r="BF131" s="125">
        <f t="shared" si="171"/>
        <v>0</v>
      </c>
      <c r="BG131" s="111">
        <f t="shared" si="170"/>
        <v>0</v>
      </c>
      <c r="BH131" s="111">
        <f t="shared" si="170"/>
        <v>0</v>
      </c>
      <c r="BI131" s="111">
        <f t="shared" si="170"/>
        <v>0</v>
      </c>
      <c r="BJ131" s="111">
        <f t="shared" si="170"/>
        <v>0</v>
      </c>
      <c r="BK131" s="111">
        <f t="shared" si="170"/>
        <v>0</v>
      </c>
      <c r="BL131" s="111">
        <f t="shared" si="170"/>
        <v>0</v>
      </c>
      <c r="BM131" s="111">
        <f t="shared" si="170"/>
        <v>0</v>
      </c>
      <c r="BN131" s="111">
        <f t="shared" si="170"/>
        <v>0</v>
      </c>
      <c r="BO131" s="111">
        <f t="shared" si="170"/>
        <v>0</v>
      </c>
      <c r="BP131" s="111">
        <f t="shared" si="170"/>
        <v>0</v>
      </c>
      <c r="BQ131" s="111">
        <f t="shared" si="170"/>
        <v>0</v>
      </c>
      <c r="BR131" s="111">
        <f>IFERROR(BA131/SUM(N131:INDEX(N131:P131,IF($A$2&lt;3,$A$2,3))),0)</f>
        <v>0</v>
      </c>
      <c r="BS131" s="111">
        <f>IFERROR(BB131/SUM(Q131:INDEX(Q131:S131,IF($A$2&lt;7,$A$2-3,3))),0)</f>
        <v>0</v>
      </c>
      <c r="BT131" s="111">
        <f>IFERROR(BC131/SUM(P131:INDEX(P131:R131,IF($A$2&lt;3,$A$2,3))),0)</f>
        <v>0</v>
      </c>
      <c r="BU131" s="111">
        <f>IFERROR(BD131/SUM(Q131:INDEX(Q131:S131,IF($A$2&lt;3,$A$2,3))),0)</f>
        <v>0</v>
      </c>
      <c r="BV131" s="111">
        <f t="shared" si="172"/>
        <v>0</v>
      </c>
    </row>
    <row r="132" spans="1:74" x14ac:dyDescent="0.25">
      <c r="A132" t="s">
        <v>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W132" s="6"/>
      <c r="X132" s="6"/>
      <c r="Y132" s="6"/>
      <c r="Z132" s="22"/>
      <c r="AA132" s="22"/>
      <c r="AB132" s="22"/>
      <c r="AC132" s="22"/>
      <c r="AD132" s="22"/>
      <c r="AE132" s="6"/>
      <c r="AF132" s="6"/>
      <c r="AG132" s="6"/>
      <c r="AH132" s="6"/>
      <c r="AI132" s="6"/>
      <c r="AJ132" s="31"/>
      <c r="AK132" s="31"/>
      <c r="AL132" s="31"/>
      <c r="AM132" s="31"/>
      <c r="AN132" s="31"/>
      <c r="AO132" s="6">
        <f>[17]APE!L38</f>
        <v>160.35</v>
      </c>
      <c r="AP132" s="22">
        <f>[18]APE!L39</f>
        <v>214.23099999999999</v>
      </c>
      <c r="AQ132" s="22">
        <f>[19]APE!L40</f>
        <v>39.76</v>
      </c>
      <c r="AR132" s="22">
        <f>[20]APE!V40</f>
        <v>15.46</v>
      </c>
      <c r="AS132" s="22">
        <f>[21]APE!V40</f>
        <v>0</v>
      </c>
      <c r="AT132" s="22">
        <f>[22]APE!V40</f>
        <v>0</v>
      </c>
      <c r="BA132" s="110">
        <f>SUM(AO132:INDEX(AO132:AQ132,IF($A$2&lt;3,$A$2,3)))</f>
        <v>414.34100000000001</v>
      </c>
      <c r="BB132" s="110">
        <f>SUM(AR132:INDEX(AR132:AT132,IF(AND($A$2&gt;3,$A$2&lt;7),$A$2-3,0)))</f>
        <v>15.46</v>
      </c>
      <c r="BC132" s="110">
        <f>SUM(AU132:INDEX(AU132:AW132,IF(AND($A$2&gt;6,$A$2&lt;10),$A$2-6,0)))</f>
        <v>0</v>
      </c>
      <c r="BD132" s="110">
        <f>SUM(AX132:INDEX(AX132:AZ132,IF($A$2&gt;9,$A$2-9,0)))</f>
        <v>0</v>
      </c>
      <c r="BE132" s="110">
        <f>SUM($AO132:INDEX(AO132:AZ132,$A$2))</f>
        <v>429.80099999999999</v>
      </c>
      <c r="BF132" s="125">
        <f t="shared" si="171"/>
        <v>0</v>
      </c>
      <c r="BG132" s="111">
        <f t="shared" si="170"/>
        <v>0</v>
      </c>
      <c r="BH132" s="111">
        <f t="shared" si="170"/>
        <v>0</v>
      </c>
      <c r="BI132" s="111">
        <f t="shared" si="170"/>
        <v>0</v>
      </c>
      <c r="BJ132" s="111">
        <f t="shared" si="170"/>
        <v>0</v>
      </c>
      <c r="BK132" s="111">
        <f t="shared" si="170"/>
        <v>0</v>
      </c>
      <c r="BL132" s="111">
        <f t="shared" si="170"/>
        <v>0</v>
      </c>
      <c r="BM132" s="111">
        <f t="shared" si="170"/>
        <v>0</v>
      </c>
      <c r="BN132" s="111">
        <f t="shared" si="170"/>
        <v>0</v>
      </c>
      <c r="BO132" s="111">
        <f t="shared" si="170"/>
        <v>0</v>
      </c>
      <c r="BP132" s="111">
        <f t="shared" si="170"/>
        <v>0</v>
      </c>
      <c r="BQ132" s="111">
        <f t="shared" si="170"/>
        <v>0</v>
      </c>
      <c r="BR132" s="111">
        <f>IFERROR(BA132/SUM(N132:INDEX(N132:P132,IF($A$2&lt;3,$A$2,3))),0)</f>
        <v>0</v>
      </c>
      <c r="BS132" s="111">
        <f>IFERROR(BB132/SUM(Q132:INDEX(Q132:S132,IF($A$2&lt;7,$A$2-3,3))),0)</f>
        <v>0</v>
      </c>
      <c r="BT132" s="111">
        <f>IFERROR(BC132/SUM(P132:INDEX(P132:R132,IF($A$2&lt;3,$A$2,3))),0)</f>
        <v>0</v>
      </c>
      <c r="BU132" s="111">
        <f>IFERROR(BD132/SUM(Q132:INDEX(Q132:S132,IF($A$2&lt;3,$A$2,3))),0)</f>
        <v>0</v>
      </c>
      <c r="BV132" s="111">
        <f t="shared" si="172"/>
        <v>0</v>
      </c>
    </row>
    <row r="133" spans="1:74" x14ac:dyDescent="0.25">
      <c r="A133" t="s">
        <v>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W133" s="6"/>
      <c r="X133" s="6"/>
      <c r="Y133" s="6"/>
      <c r="Z133" s="22"/>
      <c r="AA133" s="22"/>
      <c r="AB133" s="22"/>
      <c r="AC133" s="22"/>
      <c r="AD133" s="22"/>
      <c r="AE133" s="6"/>
      <c r="AF133" s="6"/>
      <c r="AG133" s="6"/>
      <c r="AH133" s="6"/>
      <c r="AI133" s="6"/>
      <c r="AJ133" s="31"/>
      <c r="AK133" s="31"/>
      <c r="AL133" s="31"/>
      <c r="AM133" s="31"/>
      <c r="AN133" s="31"/>
      <c r="AO133" s="6">
        <f>[17]APE!L39</f>
        <v>314.14499999999998</v>
      </c>
      <c r="AP133" s="22">
        <f>[18]APE!L40</f>
        <v>149.48599999999999</v>
      </c>
      <c r="AQ133" s="22">
        <f>[19]APE!L41</f>
        <v>347.7</v>
      </c>
      <c r="AR133" s="22">
        <f>[20]APE!V41</f>
        <v>92.86</v>
      </c>
      <c r="AS133" s="22">
        <f>[21]APE!V41</f>
        <v>281.77</v>
      </c>
      <c r="AT133" s="22">
        <f>[22]APE!V41</f>
        <v>240</v>
      </c>
      <c r="BA133" s="110">
        <f>SUM(AO133:INDEX(AO133:AQ133,IF($A$2&lt;3,$A$2,3)))</f>
        <v>811.3309999999999</v>
      </c>
      <c r="BB133" s="110">
        <f>SUM(AR133:INDEX(AR133:AT133,IF(AND($A$2&gt;3,$A$2&lt;7),$A$2-3,0)))</f>
        <v>614.63</v>
      </c>
      <c r="BC133" s="110">
        <f>SUM(AU133:INDEX(AU133:AW133,IF(AND($A$2&gt;6,$A$2&lt;10),$A$2-6,0)))</f>
        <v>0</v>
      </c>
      <c r="BD133" s="110">
        <f>SUM(AX133:INDEX(AX133:AZ133,IF($A$2&gt;9,$A$2-9,0)))</f>
        <v>0</v>
      </c>
      <c r="BE133" s="110">
        <f>SUM($AO133:INDEX(AO133:AZ133,$A$2))</f>
        <v>1425.9609999999998</v>
      </c>
      <c r="BF133" s="125">
        <f t="shared" si="171"/>
        <v>0</v>
      </c>
      <c r="BG133" s="111">
        <f t="shared" si="170"/>
        <v>0</v>
      </c>
      <c r="BH133" s="111">
        <f t="shared" si="170"/>
        <v>0</v>
      </c>
      <c r="BI133" s="111">
        <f t="shared" si="170"/>
        <v>0</v>
      </c>
      <c r="BJ133" s="111">
        <f t="shared" si="170"/>
        <v>0</v>
      </c>
      <c r="BK133" s="111">
        <f t="shared" si="170"/>
        <v>0</v>
      </c>
      <c r="BL133" s="111">
        <f t="shared" si="170"/>
        <v>0</v>
      </c>
      <c r="BM133" s="111">
        <f t="shared" si="170"/>
        <v>0</v>
      </c>
      <c r="BN133" s="111">
        <f t="shared" si="170"/>
        <v>0</v>
      </c>
      <c r="BO133" s="111">
        <f t="shared" si="170"/>
        <v>0</v>
      </c>
      <c r="BP133" s="111">
        <f t="shared" si="170"/>
        <v>0</v>
      </c>
      <c r="BQ133" s="111">
        <f t="shared" si="170"/>
        <v>0</v>
      </c>
      <c r="BR133" s="111">
        <f>IFERROR(BA133/SUM(N133:INDEX(N133:P133,IF($A$2&lt;3,$A$2,3))),0)</f>
        <v>0</v>
      </c>
      <c r="BS133" s="111">
        <f>IFERROR(BB133/SUM(Q133:INDEX(Q133:S133,IF($A$2&lt;7,$A$2-3,3))),0)</f>
        <v>0</v>
      </c>
      <c r="BT133" s="111">
        <f>IFERROR(BC133/SUM(P133:INDEX(P133:R133,IF($A$2&lt;3,$A$2,3))),0)</f>
        <v>0</v>
      </c>
      <c r="BU133" s="111">
        <f>IFERROR(BD133/SUM(Q133:INDEX(Q133:S133,IF($A$2&lt;3,$A$2,3))),0)</f>
        <v>0</v>
      </c>
      <c r="BV133" s="111">
        <f t="shared" si="172"/>
        <v>0</v>
      </c>
    </row>
    <row r="134" spans="1:74" x14ac:dyDescent="0.25">
      <c r="A134" t="s">
        <v>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W134" s="6"/>
      <c r="X134" s="6"/>
      <c r="Y134" s="6"/>
      <c r="Z134" s="22"/>
      <c r="AA134" s="22"/>
      <c r="AB134" s="22"/>
      <c r="AC134" s="22"/>
      <c r="AD134" s="22"/>
      <c r="AE134" s="6"/>
      <c r="AF134" s="6"/>
      <c r="AG134" s="6"/>
      <c r="AH134" s="6"/>
      <c r="AI134" s="6"/>
      <c r="AJ134" s="31"/>
      <c r="AK134" s="31"/>
      <c r="AL134" s="31"/>
      <c r="AM134" s="31"/>
      <c r="AN134" s="31"/>
      <c r="AO134" s="6">
        <f>[17]APE!L40</f>
        <v>12042.558000000099</v>
      </c>
      <c r="AP134" s="22">
        <f>[18]APE!L41</f>
        <v>8075.3524000000198</v>
      </c>
      <c r="AQ134" s="22">
        <f>[19]APE!L42</f>
        <v>6124.55</v>
      </c>
      <c r="AR134" s="22">
        <f>[20]APE!V42</f>
        <v>5210.24</v>
      </c>
      <c r="AS134" s="22">
        <f>[21]APE!V42</f>
        <v>6173.05</v>
      </c>
      <c r="AT134" s="22">
        <f>[22]APE!V42</f>
        <v>7564.85</v>
      </c>
      <c r="BA134" s="110">
        <f>SUM(AO134:INDEX(AO134:AQ134,IF($A$2&lt;3,$A$2,3)))</f>
        <v>26242.460400000116</v>
      </c>
      <c r="BB134" s="110">
        <f>SUM(AR134:INDEX(AR134:AT134,IF(AND($A$2&gt;3,$A$2&lt;7),$A$2-3,0)))</f>
        <v>18948.14</v>
      </c>
      <c r="BC134" s="110">
        <f>SUM(AU134:INDEX(AU134:AW134,IF(AND($A$2&gt;6,$A$2&lt;10),$A$2-6,0)))</f>
        <v>0</v>
      </c>
      <c r="BD134" s="110">
        <f>SUM(AX134:INDEX(AX134:AZ134,IF($A$2&gt;9,$A$2-9,0)))</f>
        <v>0</v>
      </c>
      <c r="BE134" s="110">
        <f>SUM($AO134:INDEX(AO134:AZ134,$A$2))</f>
        <v>45190.600400000119</v>
      </c>
      <c r="BF134" s="125">
        <f t="shared" si="171"/>
        <v>0</v>
      </c>
      <c r="BG134" s="111">
        <f t="shared" si="170"/>
        <v>0</v>
      </c>
      <c r="BH134" s="111">
        <f t="shared" si="170"/>
        <v>0</v>
      </c>
      <c r="BI134" s="111">
        <f t="shared" si="170"/>
        <v>0</v>
      </c>
      <c r="BJ134" s="111">
        <f t="shared" si="170"/>
        <v>0</v>
      </c>
      <c r="BK134" s="111">
        <f t="shared" si="170"/>
        <v>0</v>
      </c>
      <c r="BL134" s="111">
        <f t="shared" si="170"/>
        <v>0</v>
      </c>
      <c r="BM134" s="111">
        <f t="shared" si="170"/>
        <v>0</v>
      </c>
      <c r="BN134" s="111">
        <f t="shared" si="170"/>
        <v>0</v>
      </c>
      <c r="BO134" s="111">
        <f t="shared" si="170"/>
        <v>0</v>
      </c>
      <c r="BP134" s="111">
        <f t="shared" si="170"/>
        <v>0</v>
      </c>
      <c r="BQ134" s="111">
        <f t="shared" si="170"/>
        <v>0</v>
      </c>
      <c r="BR134" s="111">
        <f>IFERROR(BA134/SUM(N134:INDEX(N134:P134,IF($A$2&lt;3,$A$2,3))),0)</f>
        <v>0</v>
      </c>
      <c r="BS134" s="111">
        <f>IFERROR(BB134/SUM(Q134:INDEX(Q134:S134,IF($A$2&lt;7,$A$2-3,3))),0)</f>
        <v>0</v>
      </c>
      <c r="BT134" s="111">
        <f>IFERROR(BC134/SUM(P134:INDEX(P134:R134,IF($A$2&lt;3,$A$2,3))),0)</f>
        <v>0</v>
      </c>
      <c r="BU134" s="111">
        <f>IFERROR(BD134/SUM(Q134:INDEX(Q134:S134,IF($A$2&lt;3,$A$2,3))),0)</f>
        <v>0</v>
      </c>
      <c r="BV134" s="111">
        <f t="shared" si="172"/>
        <v>0</v>
      </c>
    </row>
    <row r="135" spans="1:74" x14ac:dyDescent="0.25">
      <c r="A135" s="135" t="s">
        <v>136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W135" s="6"/>
      <c r="X135" s="6"/>
      <c r="Y135" s="6"/>
      <c r="Z135" s="22"/>
      <c r="AA135" s="22"/>
      <c r="AB135" s="22"/>
      <c r="AC135" s="22"/>
      <c r="AD135" s="22"/>
      <c r="AE135" s="6"/>
      <c r="AF135" s="6"/>
      <c r="AG135" s="6"/>
      <c r="AH135" s="6"/>
      <c r="AI135" s="6"/>
      <c r="AJ135" s="31"/>
      <c r="AK135" s="31"/>
      <c r="AL135" s="31"/>
      <c r="AM135" s="31"/>
      <c r="AN135" s="31"/>
      <c r="AO135" s="6"/>
      <c r="AP135" s="22">
        <f>[18]APE!L42</f>
        <v>3527.4623999999999</v>
      </c>
      <c r="AQ135" s="22">
        <f>[19]APE!L43</f>
        <v>3139.57</v>
      </c>
      <c r="AR135" s="22">
        <f>[20]APE!V43</f>
        <v>4080.66</v>
      </c>
      <c r="AS135" s="22">
        <f>[21]APE!V43</f>
        <v>6196.35</v>
      </c>
      <c r="AT135" s="22">
        <f>[22]APE!V43</f>
        <v>6468.61</v>
      </c>
      <c r="BA135" s="110"/>
      <c r="BB135" s="110"/>
      <c r="BC135" s="110"/>
      <c r="BD135" s="110"/>
      <c r="BE135" s="110"/>
      <c r="BF135" s="125"/>
      <c r="BG135" s="111"/>
      <c r="BH135" s="111"/>
      <c r="BI135" s="111"/>
      <c r="BJ135" s="111"/>
      <c r="BK135" s="111"/>
      <c r="BL135" s="111"/>
      <c r="BM135" s="111"/>
      <c r="BN135" s="111"/>
      <c r="BO135" s="111"/>
      <c r="BP135" s="111"/>
      <c r="BQ135" s="111"/>
      <c r="BR135" s="111"/>
      <c r="BS135" s="111"/>
      <c r="BT135" s="111"/>
      <c r="BU135" s="111"/>
      <c r="BV135" s="111"/>
    </row>
    <row r="136" spans="1:74" s="17" customFormat="1" x14ac:dyDescent="0.25">
      <c r="A136" s="1" t="s">
        <v>3</v>
      </c>
      <c r="B136" s="7">
        <f>SUM(B128:B134)</f>
        <v>0</v>
      </c>
      <c r="C136" s="7">
        <f t="shared" ref="C136:AD136" si="173">SUM(C128:C134)</f>
        <v>0</v>
      </c>
      <c r="D136" s="7">
        <f t="shared" si="173"/>
        <v>0</v>
      </c>
      <c r="E136" s="7">
        <f t="shared" si="173"/>
        <v>0</v>
      </c>
      <c r="F136" s="7">
        <f t="shared" si="173"/>
        <v>0</v>
      </c>
      <c r="G136" s="7">
        <f t="shared" si="173"/>
        <v>0</v>
      </c>
      <c r="H136" s="7">
        <f t="shared" si="173"/>
        <v>0</v>
      </c>
      <c r="I136" s="7">
        <f t="shared" si="173"/>
        <v>0</v>
      </c>
      <c r="J136" s="7">
        <f t="shared" si="173"/>
        <v>0</v>
      </c>
      <c r="K136" s="7">
        <f t="shared" si="173"/>
        <v>0</v>
      </c>
      <c r="L136" s="7">
        <f t="shared" si="173"/>
        <v>0</v>
      </c>
      <c r="M136" s="7">
        <f t="shared" si="173"/>
        <v>0</v>
      </c>
      <c r="N136" s="7">
        <f t="shared" si="173"/>
        <v>0</v>
      </c>
      <c r="O136" s="7">
        <f t="shared" si="173"/>
        <v>0</v>
      </c>
      <c r="P136" s="7">
        <f t="shared" si="173"/>
        <v>0</v>
      </c>
      <c r="Q136" s="7">
        <f t="shared" si="173"/>
        <v>0</v>
      </c>
      <c r="R136" s="7">
        <f t="shared" si="173"/>
        <v>0</v>
      </c>
      <c r="S136" s="7">
        <f t="shared" si="173"/>
        <v>0</v>
      </c>
      <c r="T136" s="7">
        <f t="shared" si="173"/>
        <v>0</v>
      </c>
      <c r="U136" s="7">
        <f t="shared" si="173"/>
        <v>0</v>
      </c>
      <c r="V136" s="7">
        <f t="shared" si="173"/>
        <v>0</v>
      </c>
      <c r="W136" s="7">
        <f t="shared" si="173"/>
        <v>0</v>
      </c>
      <c r="X136" s="7">
        <f t="shared" si="173"/>
        <v>0</v>
      </c>
      <c r="Y136" s="7">
        <f t="shared" si="173"/>
        <v>0</v>
      </c>
      <c r="Z136" s="7">
        <f t="shared" si="173"/>
        <v>0</v>
      </c>
      <c r="AA136" s="7">
        <f t="shared" si="173"/>
        <v>0</v>
      </c>
      <c r="AB136" s="7">
        <f t="shared" si="173"/>
        <v>0</v>
      </c>
      <c r="AC136" s="7">
        <f t="shared" si="173"/>
        <v>0</v>
      </c>
      <c r="AD136" s="7">
        <f t="shared" si="173"/>
        <v>0</v>
      </c>
      <c r="AE136" s="7">
        <f>SUM(AE128:AE134)</f>
        <v>0</v>
      </c>
      <c r="AF136" s="7">
        <f t="shared" ref="AF136:AI136" si="174">SUM(AF128:AF134)</f>
        <v>0</v>
      </c>
      <c r="AG136" s="7">
        <f t="shared" si="174"/>
        <v>0</v>
      </c>
      <c r="AH136" s="7">
        <f t="shared" si="174"/>
        <v>0</v>
      </c>
      <c r="AI136" s="7">
        <f t="shared" si="174"/>
        <v>0</v>
      </c>
      <c r="AJ136" s="31" t="e">
        <f t="shared" ref="AJ136" si="175">Z136/AE136-1</f>
        <v>#DIV/0!</v>
      </c>
      <c r="AK136" s="31" t="e">
        <f t="shared" ref="AK136:AN136" si="176">AA136/AF136-1</f>
        <v>#DIV/0!</v>
      </c>
      <c r="AL136" s="31" t="e">
        <f t="shared" si="176"/>
        <v>#DIV/0!</v>
      </c>
      <c r="AM136" s="31" t="e">
        <f t="shared" si="176"/>
        <v>#DIV/0!</v>
      </c>
      <c r="AN136" s="31" t="e">
        <f t="shared" si="176"/>
        <v>#DIV/0!</v>
      </c>
      <c r="AO136" s="7">
        <f t="shared" ref="AO136" si="177">SUM(AO128:AO134)</f>
        <v>16756.395000000099</v>
      </c>
      <c r="AP136" s="7">
        <f>SUM(AP128:AP135)</f>
        <v>18542.664300000019</v>
      </c>
      <c r="AQ136" s="7">
        <f>SUM(AQ128:AQ135)</f>
        <v>13333.97</v>
      </c>
      <c r="AR136" s="7">
        <f>SUM(AR128:AR135)</f>
        <v>12764.79</v>
      </c>
      <c r="AS136" s="7">
        <f>SUM(AS128:AS135)</f>
        <v>18253.809999999998</v>
      </c>
      <c r="AT136" s="7">
        <f>SUM(AT128:AT135)</f>
        <v>19866.77</v>
      </c>
      <c r="BA136" s="116">
        <f>SUM(AO136:INDEX(AO136:AQ136,IF($A$2&lt;3,$A$2,3)))</f>
        <v>48633.029300000118</v>
      </c>
      <c r="BB136" s="116">
        <f>SUM(AR136:INDEX(AR136:AT136,IF(AND($A$2&gt;3,$A$2&lt;7),$A$2-3,0)))</f>
        <v>50885.369999999995</v>
      </c>
      <c r="BC136" s="116">
        <f>SUM(AU136:INDEX(AU136:AW136,IF(AND($A$2&gt;6,$A$2&lt;10),$A$2-6,0)))</f>
        <v>0</v>
      </c>
      <c r="BD136" s="116">
        <f>SUM(AX136:INDEX(AX136:AZ136,IF($A$2&gt;9,$A$2-9,0)))</f>
        <v>0</v>
      </c>
      <c r="BE136" s="116">
        <f>SUM($AO136:INDEX(AO136:AZ136,$A$2))</f>
        <v>99518.399300000121</v>
      </c>
      <c r="BF136" s="126">
        <f t="shared" si="171"/>
        <v>0</v>
      </c>
      <c r="BG136" s="118">
        <f t="shared" si="170"/>
        <v>0</v>
      </c>
      <c r="BH136" s="118">
        <f t="shared" si="170"/>
        <v>0</v>
      </c>
      <c r="BI136" s="118">
        <f t="shared" si="170"/>
        <v>0</v>
      </c>
      <c r="BJ136" s="118">
        <f t="shared" si="170"/>
        <v>0</v>
      </c>
      <c r="BK136" s="118">
        <f t="shared" si="170"/>
        <v>0</v>
      </c>
      <c r="BL136" s="118">
        <f t="shared" si="170"/>
        <v>0</v>
      </c>
      <c r="BM136" s="118">
        <f t="shared" si="170"/>
        <v>0</v>
      </c>
      <c r="BN136" s="118">
        <f t="shared" si="170"/>
        <v>0</v>
      </c>
      <c r="BO136" s="118">
        <f t="shared" si="170"/>
        <v>0</v>
      </c>
      <c r="BP136" s="118">
        <f t="shared" si="170"/>
        <v>0</v>
      </c>
      <c r="BQ136" s="118">
        <f t="shared" si="170"/>
        <v>0</v>
      </c>
      <c r="BR136" s="118">
        <f>IFERROR(BA136/SUM(N136:INDEX(N136:P136,IF($A$2&lt;3,$A$2,3))),0)</f>
        <v>0</v>
      </c>
      <c r="BS136" s="118">
        <f>IFERROR(BB136/SUM(Q136:INDEX(Q136:S136,IF($A$2&lt;7,$A$2-3,3))),0)</f>
        <v>0</v>
      </c>
      <c r="BT136" s="118">
        <f>IFERROR(BC136/SUM(P136:INDEX(P136:R136,IF($A$2&lt;3,$A$2,3))),0)</f>
        <v>0</v>
      </c>
      <c r="BU136" s="118">
        <f>IFERROR(BD136/SUM(Q136:INDEX(Q136:S136,IF($A$2&lt;3,$A$2,3))),0)</f>
        <v>0</v>
      </c>
      <c r="BV136" s="118">
        <f t="shared" si="172"/>
        <v>0</v>
      </c>
    </row>
  </sheetData>
  <mergeCells count="2">
    <mergeCell ref="AJ2:AN2"/>
    <mergeCell ref="BA2:BE2"/>
  </mergeCells>
  <conditionalFormatting sqref="AN4:AN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8:AN3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52:AN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60:AZ60">
    <cfRule type="expression" dxfId="15" priority="16">
      <formula>$A$2=COLUMNS($N60:AO60)</formula>
    </cfRule>
  </conditionalFormatting>
  <conditionalFormatting sqref="AO84">
    <cfRule type="expression" dxfId="14" priority="15">
      <formula>$A$2=COLUMNS($N84:AO84)</formula>
    </cfRule>
  </conditionalFormatting>
  <conditionalFormatting sqref="BA84:BE84">
    <cfRule type="expression" dxfId="13" priority="14">
      <formula>$A$2=COLUMNS($N84:BA84)</formula>
    </cfRule>
  </conditionalFormatting>
  <conditionalFormatting sqref="BA114:BE114">
    <cfRule type="expression" dxfId="12" priority="13">
      <formula>$A$2=COLUMNS($N114:BA114)</formula>
    </cfRule>
  </conditionalFormatting>
  <conditionalFormatting sqref="N48:Y48">
    <cfRule type="expression" dxfId="11" priority="12">
      <formula>$A$2=COLUMNS($N48:N48)</formula>
    </cfRule>
  </conditionalFormatting>
  <conditionalFormatting sqref="AO48">
    <cfRule type="expression" dxfId="10" priority="11">
      <formula>$A$2=COLUMNS($N48:AO48)</formula>
    </cfRule>
  </conditionalFormatting>
  <conditionalFormatting sqref="AP48">
    <cfRule type="expression" dxfId="9" priority="10">
      <formula>$A$2=COLUMNS($N48:AP48)</formula>
    </cfRule>
  </conditionalFormatting>
  <conditionalFormatting sqref="AP84">
    <cfRule type="expression" dxfId="8" priority="9">
      <formula>$A$2=COLUMNS($N84:AP84)</formula>
    </cfRule>
  </conditionalFormatting>
  <conditionalFormatting sqref="AQ48">
    <cfRule type="expression" dxfId="7" priority="8">
      <formula>$A$2=COLUMNS($N48:AQ48)</formula>
    </cfRule>
  </conditionalFormatting>
  <conditionalFormatting sqref="AQ84">
    <cfRule type="expression" dxfId="6" priority="7">
      <formula>$A$2=COLUMNS($N84:AQ84)</formula>
    </cfRule>
  </conditionalFormatting>
  <conditionalFormatting sqref="AR48">
    <cfRule type="expression" dxfId="5" priority="6">
      <formula>$A$2=COLUMNS($N48:AR48)</formula>
    </cfRule>
  </conditionalFormatting>
  <conditionalFormatting sqref="AR84">
    <cfRule type="expression" dxfId="4" priority="5">
      <formula>$A$2=COLUMNS($N84:AR84)</formula>
    </cfRule>
  </conditionalFormatting>
  <conditionalFormatting sqref="AS48">
    <cfRule type="expression" dxfId="3" priority="4">
      <formula>$A$2=COLUMNS($N48:AS48)</formula>
    </cfRule>
  </conditionalFormatting>
  <conditionalFormatting sqref="AS84">
    <cfRule type="expression" dxfId="2" priority="3">
      <formula>$A$2=COLUMNS($N84:AS84)</formula>
    </cfRule>
  </conditionalFormatting>
  <conditionalFormatting sqref="AT48">
    <cfRule type="expression" dxfId="1" priority="2">
      <formula>$A$2=COLUMNS($N48:AT48)</formula>
    </cfRule>
  </conditionalFormatting>
  <conditionalFormatting sqref="AT84">
    <cfRule type="expression" dxfId="0" priority="1">
      <formula>$A$2=COLUMNS($N84:AT84)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CAGR</vt:lpstr>
      <vt:lpstr>Q</vt:lpstr>
      <vt:lpstr>Full Agency</vt:lpstr>
      <vt:lpstr>Agency North</vt:lpstr>
      <vt:lpstr>Agency South</vt:lpstr>
      <vt:lpstr>Chart</vt:lpstr>
      <vt:lpstr>GEN Lion GVL</vt:lpstr>
      <vt:lpstr>GEN Lion North</vt:lpstr>
      <vt:lpstr>GEN Lion South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cp:lastPrinted>2017-03-06T02:04:01Z</cp:lastPrinted>
  <dcterms:created xsi:type="dcterms:W3CDTF">2016-06-22T02:57:05Z</dcterms:created>
  <dcterms:modified xsi:type="dcterms:W3CDTF">2017-08-02T04:13:53Z</dcterms:modified>
</cp:coreProperties>
</file>